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6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<sst xmlns="http://schemas.openxmlformats.org/spreadsheetml/2006/main" count="473" uniqueCount="150">
  <si>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</si>
  <si>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</si>
  <si>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</si>
  <si>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</si>
  <si>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</si>
  <si>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</si>
  <si>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</si>
  <si>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</si>
  <si>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</si>
  <si>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</si>
  <si>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</si>
  <si>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</si>
  <si>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</si>
  <si>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</si>
  <si>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</si>
  <si>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</si>
  <si>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</si>
  <si>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</si>
  <si>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</si>
  <si>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</si>
  <si>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</si>
  <si>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</si>
  <si>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</si>
  <si>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</si>
  <si>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</si>
  <si>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</si>
  <si>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</si>
  <si>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</si>
  <si>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</si>
  <si>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</si>
  <si>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</si>
  <si>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</si>
  <si>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</si>
  <si>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</si>
  <si>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</si>
  <si>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</si>
  <si>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</si>
  <si>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</si>
  <si>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</si>
  <si>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</si>
  <si>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</si>
  <si>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</si>
  <si>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</si>
  <si>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</si>
  <si>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</si>
  <si>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</si>
  <si>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</si>
  <si>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</si>
  <si>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</si>
  <si>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</si>
  <si>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</si>
  <si>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</si>
  <si>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</si>
  <si>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</si>
  <si>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</si>
  <si>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</si>
  <si>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</si>
  <si>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</si>
  <si>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</si>
  <si>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</si>
  <si>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</si>
  <si>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</si>
  <si>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</si>
  <si>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</si>
  <si>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</si>
  <si>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</si>
  <si>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</si>
  <si>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</si>
  <si>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</si>
  <si>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</si>
  <si>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</si>
  <si>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</si>
  <si>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</si>
  <si>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</si>
  <si>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</si>
  <si>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</si>
  <si>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</si>
  <si>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</si>
  <si>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</si>
  <si>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</si>
  <si>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</si>
  <si>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</si>
  <si>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</si>
  <si>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</si>
  <si>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</si>
  <si>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</si>
  <si>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</si>
  <si>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</si>
  <si>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</si>
  <si>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</si>
  <si>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</si>
  <si>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</si>
  <si>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</si>
  <si>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</si>
  <si>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</si>
  <si>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</si>
  <si>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</si>
  <si>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</si>
  <si>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</si>
  <si>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</si>
  <si>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</si>
  <si>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</si>
  <si>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</si>
  <si>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</si>
  <si>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</si>
  <si>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</si>
  <si>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</si>
  <si>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</si>
  <si>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</si>
  <si>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</si>
  <si>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</si>
  <si>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</si>
  <si>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</si>
  <si>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</si>
  <si>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</si>
  <si>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</si>
  <si>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</si>
  <si>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</si>
  <si>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</si>
  <si>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</si>
  <si>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</si>
  <si>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</si>
  <si>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</si>
  <si>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</si>
  <si>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</si>
  <si>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</si>
  <si>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</si>
  <si>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</si>
  <si>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</si>
  <si>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</si>
  <si>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</si>
  <si>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</si>
  <si>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</si>
  <si>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</si>
  <si>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</si>
  <si>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</si>
  <si>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06.11</t>
  </si>
  <si>
    <t>Уборка зерновых и зернобобовых культур                                    07.11.2019</t>
  </si>
  <si>
    <t xml:space="preserve">Уборка технических культур, кукурузы на силос, картофеля и овощей     07.11.2019                                                              </t>
  </si>
  <si>
    <t>07.11</t>
  </si>
  <si>
    <t>Оперативная информация об агрометеорологических условиях  на территори Ульяновской области по состоянию на 07.11.2019</t>
  </si>
  <si>
    <t>8, пасмурно</t>
  </si>
  <si>
    <t>10, дождь</t>
  </si>
  <si>
    <t>11, пасмурно</t>
  </si>
  <si>
    <t>облачно, 11</t>
  </si>
  <si>
    <t>пасмурно</t>
  </si>
  <si>
    <t>пасмурно, 10</t>
  </si>
  <si>
    <t>10, пасмурно</t>
  </si>
  <si>
    <t>пасмурно, 7</t>
  </si>
  <si>
    <t>пасмурно, изморозь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</si>
</sst>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9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1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Fill="1" applyBorder="1" applyAlignment="1" applyProtection="1">
      <alignment horizontal="center" vertical="center" wrapText="1"/>
      <protection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4" xfId="82" applyFont="1" applyFill="1" applyBorder="1" applyAlignment="1" applyProtection="1">
      <alignment horizontal="center" vertical="center" wrapText="1"/>
      <protection locked="0"/>
    </xf>
    <xf numFmtId="172" fontId="19" fillId="0" borderId="64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0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1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2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1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1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172" fontId="21" fillId="0" borderId="76" xfId="0" applyNumberFormat="1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82" applyFont="1" applyFill="1" applyBorder="1" applyAlignment="1" applyProtection="1">
      <alignment horizontal="left" vertical="center" wrapText="1"/>
      <protection locked="0"/>
    </xf>
    <xf numFmtId="3" fontId="21" fillId="0" borderId="84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0" applyNumberFormat="1" applyFont="1" applyFill="1" applyBorder="1" applyAlignment="1">
      <alignment horizontal="center" vertical="center" wrapText="1"/>
    </xf>
    <xf numFmtId="174" fontId="21" fillId="0" borderId="86" xfId="84" applyNumberFormat="1" applyFont="1" applyFill="1" applyBorder="1" applyAlignment="1" applyProtection="1">
      <alignment horizontal="right" vertical="center" wrapText="1"/>
      <protection/>
    </xf>
    <xf numFmtId="0" fontId="21" fillId="0" borderId="87" xfId="82" applyFont="1" applyFill="1" applyBorder="1" applyAlignment="1" applyProtection="1">
      <alignment horizontal="center" vertical="center" wrapText="1"/>
      <protection/>
    </xf>
    <xf numFmtId="174" fontId="21" fillId="0" borderId="71" xfId="0" applyNumberFormat="1" applyFont="1" applyFill="1" applyBorder="1" applyAlignment="1">
      <alignment horizontal="right" vertical="center" wrapText="1"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89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1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7" xfId="84" applyFont="1" applyFill="1" applyBorder="1" applyAlignment="1" applyProtection="1">
      <alignment horizontal="right" vertical="center" wrapText="1"/>
      <protection/>
    </xf>
    <xf numFmtId="1" fontId="21" fillId="0" borderId="71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7" xfId="84" applyFont="1" applyFill="1" applyBorder="1" applyAlignment="1" applyProtection="1">
      <alignment horizontal="center" vertical="center" wrapText="1"/>
      <protection/>
    </xf>
    <xf numFmtId="1" fontId="21" fillId="0" borderId="71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0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1" xfId="84" applyNumberFormat="1" applyFont="1" applyFill="1" applyBorder="1" applyAlignment="1" applyProtection="1">
      <alignment horizontal="center" vertical="center" wrapText="1"/>
      <protection/>
    </xf>
    <xf numFmtId="0" fontId="21" fillId="0" borderId="90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0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6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4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2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3" xfId="0" applyFont="1" applyBorder="1" applyAlignment="1">
      <alignment/>
    </xf>
    <xf numFmtId="0" fontId="35" fillId="0" borderId="80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172" fontId="35" fillId="0" borderId="93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2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4" xfId="78" applyNumberFormat="1" applyFont="1" applyFill="1" applyBorder="1" applyAlignment="1">
      <alignment horizontal="center" vertical="center"/>
      <protection/>
    </xf>
    <xf numFmtId="49" fontId="36" fillId="0" borderId="95" xfId="78" applyNumberFormat="1" applyFont="1" applyFill="1" applyBorder="1" applyAlignment="1">
      <alignment horizontal="center" vertical="center"/>
      <protection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5" xfId="86" applyFont="1" applyFill="1" applyBorder="1" applyAlignment="1" applyProtection="1">
      <alignment horizontal="center" vertical="center"/>
      <protection locked="0"/>
    </xf>
    <xf numFmtId="1" fontId="36" fillId="0" borderId="97" xfId="78" applyNumberFormat="1" applyFont="1" applyFill="1" applyBorder="1" applyAlignment="1">
      <alignment horizontal="center"/>
      <protection/>
    </xf>
    <xf numFmtId="1" fontId="36" fillId="0" borderId="98" xfId="78" applyNumberFormat="1" applyFont="1" applyFill="1" applyBorder="1" applyAlignment="1">
      <alignment horizontal="center"/>
      <protection/>
    </xf>
    <xf numFmtId="172" fontId="36" fillId="0" borderId="99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2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1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6" xfId="78" applyNumberFormat="1" applyFont="1" applyFill="1" applyBorder="1" applyAlignment="1">
      <alignment horizontal="center"/>
      <protection/>
    </xf>
    <xf numFmtId="172" fontId="37" fillId="0" borderId="96" xfId="78" applyNumberFormat="1" applyFont="1" applyFill="1" applyBorder="1" applyAlignment="1">
      <alignment horizontal="center"/>
      <protection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95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8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6" xfId="83" applyNumberFormat="1" applyFont="1" applyFill="1" applyBorder="1" applyAlignment="1">
      <alignment horizontal="center" vertical="center"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72" fontId="20" fillId="0" borderId="95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3" xfId="78" applyFont="1" applyFill="1" applyBorder="1" applyAlignment="1">
      <alignment vertical="top" wrapText="1"/>
      <protection/>
    </xf>
    <xf numFmtId="0" fontId="36" fillId="0" borderId="62" xfId="78" applyFont="1" applyFill="1" applyBorder="1" applyAlignment="1">
      <alignment vertical="top" wrapText="1"/>
      <protection/>
    </xf>
    <xf numFmtId="172" fontId="20" fillId="0" borderId="29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4" xfId="75" applyFont="1" applyFill="1" applyBorder="1" applyAlignment="1" applyProtection="1">
      <alignment horizontal="center" vertical="center" textRotation="90" wrapText="1"/>
      <protection locked="0"/>
    </xf>
    <xf numFmtId="0" fontId="19" fillId="0" borderId="18" xfId="82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41" xfId="82" applyFont="1" applyFill="1" applyBorder="1" applyAlignment="1" applyProtection="1">
      <alignment horizontal="center" vertical="center" wrapText="1"/>
      <protection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72" fontId="21" fillId="0" borderId="135" xfId="84" applyNumberFormat="1" applyFont="1" applyFill="1" applyBorder="1" applyAlignment="1" applyProtection="1">
      <alignment horizontal="center" vertical="center" wrapText="1"/>
      <protection hidden="1"/>
    </xf>
    <xf numFmtId="0" fontId="36" fillId="0" borderId="136" xfId="78" applyFont="1" applyFill="1" applyBorder="1" applyAlignment="1">
      <alignment vertical="top" wrapText="1"/>
      <protection/>
    </xf>
    <xf numFmtId="0" fontId="36" fillId="0" borderId="137" xfId="78" applyFont="1" applyFill="1" applyBorder="1" applyAlignment="1">
      <alignment vertical="top" wrapText="1"/>
      <protection/>
    </xf>
    <xf numFmtId="1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38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8" fillId="0" borderId="74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14" fontId="28" fillId="0" borderId="74" xfId="0" applyNumberFormat="1" applyFont="1" applyFill="1" applyBorder="1" applyAlignment="1">
      <alignment horizontal="center" wrapText="1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5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6" xfId="82" applyFont="1" applyFill="1" applyBorder="1" applyAlignment="1" applyProtection="1">
      <alignment horizontal="center" vertical="center" wrapText="1"/>
      <protection locked="0"/>
    </xf>
    <xf numFmtId="0" fontId="0" fillId="0" borderId="147" xfId="0" applyFill="1" applyBorder="1" applyAlignment="1">
      <alignment horizontal="center" vertical="center" wrapText="1"/>
    </xf>
    <xf numFmtId="0" fontId="0" fillId="0" borderId="148" xfId="0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12" xfId="83" applyFont="1" applyFill="1" applyBorder="1" applyAlignment="1">
      <alignment horizontal="center" vertical="center"/>
      <protection/>
    </xf>
    <xf numFmtId="0" fontId="20" fillId="0" borderId="125" xfId="83" applyFont="1" applyFill="1" applyBorder="1" applyAlignment="1">
      <alignment horizontal="center" vertical="center"/>
      <protection/>
    </xf>
    <xf numFmtId="0" fontId="20" fillId="0" borderId="113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0" fontId="20" fillId="0" borderId="151" xfId="83" applyFont="1" applyFill="1" applyBorder="1" applyAlignment="1">
      <alignment horizontal="center" vertical="center"/>
      <protection/>
    </xf>
    <xf numFmtId="14" fontId="2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2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3" xfId="0" applyNumberFormat="1" applyFont="1" applyBorder="1" applyAlignment="1">
      <alignment/>
    </xf>
    <xf numFmtId="0" fontId="28" fillId="0" borderId="153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4" xfId="86" applyFont="1" applyFill="1" applyBorder="1" applyAlignment="1" applyProtection="1">
      <alignment horizontal="center"/>
      <protection locked="0"/>
    </xf>
    <xf numFmtId="0" fontId="36" fillId="0" borderId="155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36" fillId="0" borderId="157" xfId="87" applyFont="1" applyFill="1" applyBorder="1" applyAlignment="1" applyProtection="1">
      <alignment horizontal="center"/>
      <protection locked="0"/>
    </xf>
    <xf numFmtId="0" fontId="36" fillId="0" borderId="158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9" xfId="86" applyFont="1" applyFill="1" applyBorder="1" applyAlignment="1" applyProtection="1">
      <alignment horizontal="center"/>
      <protection locked="0"/>
    </xf>
    <xf numFmtId="0" fontId="36" fillId="0" borderId="159" xfId="78" applyFont="1" applyFill="1" applyBorder="1" applyAlignment="1">
      <alignment horizontal="center"/>
      <protection/>
    </xf>
    <xf numFmtId="0" fontId="36" fillId="0" borderId="160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N12" sqref="AN12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12.00390625" style="3" customWidth="1"/>
    <col min="4" max="4" width="10.75390625" style="3" customWidth="1"/>
    <col min="5" max="5" width="9.25390625" style="3" customWidth="1"/>
    <col min="6" max="6" width="12.625" style="3" customWidth="1"/>
    <col min="7" max="7" width="13.12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5.875" style="3" hidden="1" customWidth="1"/>
    <col min="28" max="29" width="7.625" style="3" hidden="1" customWidth="1"/>
    <col min="30" max="30" width="7.00390625" style="3" hidden="1" customWidth="1"/>
    <col min="31" max="31" width="8.125" style="3" hidden="1" customWidth="1"/>
    <col min="32" max="32" width="5.875" style="3" hidden="1" customWidth="1"/>
    <col min="33" max="34" width="8.75390625" style="3" hidden="1" customWidth="1"/>
    <col min="35" max="35" width="7.00390625" style="3" hidden="1" customWidth="1"/>
    <col min="36" max="36" width="9.25390625" style="3" hidden="1" customWidth="1"/>
    <col min="37" max="37" width="5.875" style="3" hidden="1" customWidth="1"/>
    <col min="38" max="38" width="8.25390625" style="3" hidden="1" customWidth="1"/>
    <col min="39" max="39" width="8.00390625" style="3" hidden="1" customWidth="1"/>
    <col min="40" max="40" width="6.875" style="3" hidden="1" customWidth="1"/>
    <col min="41" max="41" width="8.625" style="3" hidden="1" customWidth="1"/>
    <col min="42" max="42" width="5.625" style="3" hidden="1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11.25390625" style="3" customWidth="1"/>
    <col min="49" max="49" width="10.00390625" style="3" customWidth="1"/>
    <col min="50" max="50" width="9.875" style="3" customWidth="1"/>
    <col min="51" max="51" width="7.75390625" style="3" customWidth="1"/>
    <col min="52" max="52" width="11.75390625" style="3" customWidth="1"/>
    <col min="53" max="54" width="6.625" style="3" hidden="1" customWidth="1"/>
    <col min="55" max="55" width="6.875" style="3" hidden="1" customWidth="1"/>
    <col min="56" max="56" width="7.625" style="3" hidden="1" customWidth="1"/>
    <col min="57" max="57" width="5.00390625" style="3" hidden="1" customWidth="1"/>
    <col min="58" max="58" width="0.12890625" style="3" hidden="1" customWidth="1"/>
    <col min="59" max="59" width="5.75390625" style="3" hidden="1" customWidth="1"/>
    <col min="60" max="61" width="6.125" style="3" hidden="1" customWidth="1"/>
    <col min="62" max="62" width="5.00390625" style="3" hidden="1" customWidth="1"/>
    <col min="63" max="63" width="6.25390625" style="3" hidden="1" customWidth="1"/>
    <col min="64" max="64" width="5.75390625" style="3" hidden="1" customWidth="1"/>
    <col min="65" max="65" width="6.375" style="3" hidden="1" customWidth="1"/>
    <col min="66" max="66" width="6.875" style="3" hidden="1" customWidth="1"/>
    <col min="67" max="67" width="5.625" style="3" hidden="1" customWidth="1"/>
    <col min="68" max="68" width="6.375" style="3" hidden="1" customWidth="1"/>
    <col min="69" max="69" width="5.75390625" style="3" hidden="1" customWidth="1"/>
    <col min="70" max="70" width="6.75390625" style="3" hidden="1" customWidth="1"/>
    <col min="71" max="71" width="5.75390625" style="3" hidden="1" customWidth="1"/>
    <col min="72" max="72" width="5.25390625" style="3" hidden="1" customWidth="1"/>
    <col min="73" max="73" width="6.875" style="3" hidden="1" customWidth="1"/>
    <col min="74" max="74" width="6.375" style="3" hidden="1" customWidth="1"/>
    <col min="75" max="75" width="6.875" style="3" hidden="1" customWidth="1"/>
    <col min="76" max="76" width="6.00390625" style="3" hidden="1" customWidth="1"/>
    <col min="77" max="77" width="5.25390625" style="3" hidden="1" customWidth="1"/>
    <col min="78" max="78" width="6.875" style="3" hidden="1" customWidth="1"/>
    <col min="79" max="79" width="6.375" style="3" hidden="1" customWidth="1"/>
    <col min="80" max="80" width="7.00390625" style="3" hidden="1" customWidth="1"/>
    <col min="81" max="81" width="5.625" style="3" hidden="1" customWidth="1"/>
    <col min="82" max="82" width="5.00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299"/>
      <c r="B1" s="581" t="s">
        <v>137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</row>
    <row r="2" spans="1:87" ht="18.75" customHeight="1" thickBot="1">
      <c r="A2" s="588" t="s">
        <v>17</v>
      </c>
      <c r="B2" s="588" t="s">
        <v>69</v>
      </c>
      <c r="C2" s="590" t="s">
        <v>70</v>
      </c>
      <c r="D2" s="591"/>
      <c r="E2" s="591"/>
      <c r="F2" s="591"/>
      <c r="G2" s="592"/>
      <c r="H2" s="583" t="s">
        <v>44</v>
      </c>
      <c r="I2" s="579"/>
      <c r="J2" s="579"/>
      <c r="K2" s="579"/>
      <c r="L2" s="580"/>
      <c r="M2" s="583" t="s">
        <v>45</v>
      </c>
      <c r="N2" s="579"/>
      <c r="O2" s="579"/>
      <c r="P2" s="579"/>
      <c r="Q2" s="580"/>
      <c r="R2" s="583" t="s">
        <v>71</v>
      </c>
      <c r="S2" s="579"/>
      <c r="T2" s="579"/>
      <c r="U2" s="579"/>
      <c r="V2" s="580"/>
      <c r="W2" s="583" t="s">
        <v>46</v>
      </c>
      <c r="X2" s="579"/>
      <c r="Y2" s="579"/>
      <c r="Z2" s="579"/>
      <c r="AA2" s="580"/>
      <c r="AB2" s="583" t="s">
        <v>72</v>
      </c>
      <c r="AC2" s="579"/>
      <c r="AD2" s="579"/>
      <c r="AE2" s="579"/>
      <c r="AF2" s="580"/>
      <c r="AG2" s="583" t="s">
        <v>73</v>
      </c>
      <c r="AH2" s="579"/>
      <c r="AI2" s="579"/>
      <c r="AJ2" s="579"/>
      <c r="AK2" s="580"/>
      <c r="AL2" s="583" t="s">
        <v>74</v>
      </c>
      <c r="AM2" s="579"/>
      <c r="AN2" s="579"/>
      <c r="AO2" s="579"/>
      <c r="AP2" s="584"/>
      <c r="AQ2" s="585" t="s">
        <v>75</v>
      </c>
      <c r="AR2" s="586"/>
      <c r="AS2" s="586"/>
      <c r="AT2" s="586"/>
      <c r="AU2" s="587"/>
      <c r="AV2" s="573" t="s">
        <v>76</v>
      </c>
      <c r="AW2" s="574"/>
      <c r="AX2" s="574"/>
      <c r="AY2" s="574"/>
      <c r="AZ2" s="575"/>
      <c r="BA2" s="576" t="s">
        <v>77</v>
      </c>
      <c r="BB2" s="577"/>
      <c r="BC2" s="577"/>
      <c r="BD2" s="577"/>
      <c r="BE2" s="578"/>
      <c r="BF2" s="593" t="s">
        <v>78</v>
      </c>
      <c r="BG2" s="577"/>
      <c r="BH2" s="577"/>
      <c r="BI2" s="577"/>
      <c r="BJ2" s="578"/>
      <c r="BK2" s="593" t="s">
        <v>79</v>
      </c>
      <c r="BL2" s="577"/>
      <c r="BM2" s="577"/>
      <c r="BN2" s="577"/>
      <c r="BO2" s="578"/>
      <c r="BP2" s="583" t="s">
        <v>80</v>
      </c>
      <c r="BQ2" s="579"/>
      <c r="BR2" s="579"/>
      <c r="BS2" s="579"/>
      <c r="BT2" s="584"/>
      <c r="BU2" s="579" t="s">
        <v>81</v>
      </c>
      <c r="BV2" s="579"/>
      <c r="BW2" s="579"/>
      <c r="BX2" s="579"/>
      <c r="BY2" s="594"/>
      <c r="BZ2" s="579" t="s">
        <v>82</v>
      </c>
      <c r="CA2" s="579"/>
      <c r="CB2" s="579"/>
      <c r="CC2" s="579"/>
      <c r="CD2" s="580"/>
      <c r="CE2" s="590"/>
      <c r="CF2" s="591"/>
      <c r="CG2" s="591"/>
      <c r="CH2" s="591"/>
      <c r="CI2" s="592"/>
    </row>
    <row r="3" spans="1:87" ht="132.75" customHeight="1" thickBot="1">
      <c r="A3" s="589"/>
      <c r="B3" s="589"/>
      <c r="C3" s="331" t="s">
        <v>83</v>
      </c>
      <c r="D3" s="297" t="s">
        <v>36</v>
      </c>
      <c r="E3" s="297" t="s">
        <v>1</v>
      </c>
      <c r="F3" s="297" t="s">
        <v>37</v>
      </c>
      <c r="G3" s="332" t="s">
        <v>38</v>
      </c>
      <c r="H3" s="333" t="s">
        <v>84</v>
      </c>
      <c r="I3" s="334" t="s">
        <v>36</v>
      </c>
      <c r="J3" s="334" t="s">
        <v>1</v>
      </c>
      <c r="K3" s="334" t="s">
        <v>37</v>
      </c>
      <c r="L3" s="335" t="s">
        <v>38</v>
      </c>
      <c r="M3" s="333" t="s">
        <v>85</v>
      </c>
      <c r="N3" s="334" t="s">
        <v>36</v>
      </c>
      <c r="O3" s="334" t="s">
        <v>1</v>
      </c>
      <c r="P3" s="334" t="s">
        <v>37</v>
      </c>
      <c r="Q3" s="335" t="s">
        <v>38</v>
      </c>
      <c r="R3" s="333" t="s">
        <v>84</v>
      </c>
      <c r="S3" s="334" t="s">
        <v>36</v>
      </c>
      <c r="T3" s="334" t="s">
        <v>1</v>
      </c>
      <c r="U3" s="334" t="s">
        <v>37</v>
      </c>
      <c r="V3" s="335" t="s">
        <v>38</v>
      </c>
      <c r="W3" s="333" t="s">
        <v>86</v>
      </c>
      <c r="X3" s="334" t="s">
        <v>36</v>
      </c>
      <c r="Y3" s="334" t="s">
        <v>1</v>
      </c>
      <c r="Z3" s="334" t="s">
        <v>37</v>
      </c>
      <c r="AA3" s="335" t="s">
        <v>38</v>
      </c>
      <c r="AB3" s="333" t="s">
        <v>87</v>
      </c>
      <c r="AC3" s="334" t="s">
        <v>36</v>
      </c>
      <c r="AD3" s="334" t="s">
        <v>1</v>
      </c>
      <c r="AE3" s="334" t="s">
        <v>37</v>
      </c>
      <c r="AF3" s="335" t="s">
        <v>38</v>
      </c>
      <c r="AG3" s="333" t="s">
        <v>88</v>
      </c>
      <c r="AH3" s="334" t="s">
        <v>36</v>
      </c>
      <c r="AI3" s="334" t="s">
        <v>1</v>
      </c>
      <c r="AJ3" s="334" t="s">
        <v>37</v>
      </c>
      <c r="AK3" s="335" t="s">
        <v>38</v>
      </c>
      <c r="AL3" s="333" t="s">
        <v>89</v>
      </c>
      <c r="AM3" s="555" t="s">
        <v>36</v>
      </c>
      <c r="AN3" s="555" t="s">
        <v>1</v>
      </c>
      <c r="AO3" s="555" t="s">
        <v>37</v>
      </c>
      <c r="AP3" s="335" t="s">
        <v>38</v>
      </c>
      <c r="AQ3" s="333" t="s">
        <v>89</v>
      </c>
      <c r="AR3" s="334" t="s">
        <v>36</v>
      </c>
      <c r="AS3" s="334" t="s">
        <v>1</v>
      </c>
      <c r="AT3" s="334" t="s">
        <v>37</v>
      </c>
      <c r="AU3" s="335" t="s">
        <v>38</v>
      </c>
      <c r="AV3" s="331" t="s">
        <v>89</v>
      </c>
      <c r="AW3" s="297" t="s">
        <v>36</v>
      </c>
      <c r="AX3" s="297" t="s">
        <v>1</v>
      </c>
      <c r="AY3" s="297" t="s">
        <v>37</v>
      </c>
      <c r="AZ3" s="332" t="s">
        <v>38</v>
      </c>
      <c r="BA3" s="556" t="s">
        <v>88</v>
      </c>
      <c r="BB3" s="555" t="s">
        <v>36</v>
      </c>
      <c r="BC3" s="555" t="s">
        <v>1</v>
      </c>
      <c r="BD3" s="555" t="s">
        <v>37</v>
      </c>
      <c r="BE3" s="335" t="s">
        <v>38</v>
      </c>
      <c r="BF3" s="333" t="s">
        <v>90</v>
      </c>
      <c r="BG3" s="555" t="s">
        <v>36</v>
      </c>
      <c r="BH3" s="555" t="s">
        <v>1</v>
      </c>
      <c r="BI3" s="555" t="s">
        <v>37</v>
      </c>
      <c r="BJ3" s="335" t="s">
        <v>38</v>
      </c>
      <c r="BK3" s="333" t="s">
        <v>90</v>
      </c>
      <c r="BL3" s="555" t="s">
        <v>36</v>
      </c>
      <c r="BM3" s="555" t="s">
        <v>1</v>
      </c>
      <c r="BN3" s="555" t="s">
        <v>37</v>
      </c>
      <c r="BO3" s="335" t="s">
        <v>38</v>
      </c>
      <c r="BP3" s="333" t="s">
        <v>90</v>
      </c>
      <c r="BQ3" s="555" t="s">
        <v>36</v>
      </c>
      <c r="BR3" s="555" t="s">
        <v>1</v>
      </c>
      <c r="BS3" s="555" t="s">
        <v>37</v>
      </c>
      <c r="BT3" s="335" t="s">
        <v>38</v>
      </c>
      <c r="BU3" s="333" t="s">
        <v>90</v>
      </c>
      <c r="BV3" s="555" t="s">
        <v>36</v>
      </c>
      <c r="BW3" s="555" t="s">
        <v>1</v>
      </c>
      <c r="BX3" s="555" t="s">
        <v>37</v>
      </c>
      <c r="BY3" s="335" t="s">
        <v>38</v>
      </c>
      <c r="BZ3" s="333" t="s">
        <v>90</v>
      </c>
      <c r="CA3" s="334" t="s">
        <v>36</v>
      </c>
      <c r="CB3" s="334" t="s">
        <v>1</v>
      </c>
      <c r="CC3" s="334" t="s">
        <v>37</v>
      </c>
      <c r="CD3" s="335" t="s">
        <v>38</v>
      </c>
      <c r="CE3" s="331" t="s">
        <v>89</v>
      </c>
      <c r="CF3" s="297" t="s">
        <v>36</v>
      </c>
      <c r="CG3" s="297" t="s">
        <v>1</v>
      </c>
      <c r="CH3" s="297" t="s">
        <v>37</v>
      </c>
      <c r="CI3" s="332" t="s">
        <v>38</v>
      </c>
    </row>
    <row r="4" spans="1:87" ht="16.5" customHeight="1">
      <c r="A4" s="64" t="s">
        <v>2</v>
      </c>
      <c r="B4" s="245"/>
      <c r="C4" s="190"/>
      <c r="D4" s="191"/>
      <c r="E4" s="110"/>
      <c r="F4" s="191"/>
      <c r="G4" s="192"/>
      <c r="H4" s="193"/>
      <c r="I4" s="194"/>
      <c r="J4" s="195"/>
      <c r="K4" s="194"/>
      <c r="L4" s="196"/>
      <c r="M4" s="155"/>
      <c r="N4" s="156"/>
      <c r="O4" s="197"/>
      <c r="P4" s="156"/>
      <c r="Q4" s="154"/>
      <c r="R4" s="198">
        <v>0</v>
      </c>
      <c r="S4" s="199"/>
      <c r="T4" s="200"/>
      <c r="U4" s="156"/>
      <c r="V4" s="201"/>
      <c r="W4" s="202"/>
      <c r="X4" s="153"/>
      <c r="Y4" s="153"/>
      <c r="Z4" s="153"/>
      <c r="AA4" s="154"/>
      <c r="AB4" s="203"/>
      <c r="AC4" s="153"/>
      <c r="AD4" s="153"/>
      <c r="AE4" s="153"/>
      <c r="AF4" s="154"/>
      <c r="AG4" s="203"/>
      <c r="AH4" s="153"/>
      <c r="AI4" s="153"/>
      <c r="AJ4" s="153"/>
      <c r="AK4" s="154"/>
      <c r="AL4" s="204"/>
      <c r="AM4" s="194"/>
      <c r="AN4" s="194"/>
      <c r="AO4" s="194"/>
      <c r="AP4" s="196"/>
      <c r="AQ4" s="203"/>
      <c r="AR4" s="153"/>
      <c r="AS4" s="153"/>
      <c r="AT4" s="153"/>
      <c r="AU4" s="154"/>
      <c r="AV4" s="202">
        <v>0</v>
      </c>
      <c r="AW4" s="153"/>
      <c r="AX4" s="197"/>
      <c r="AY4" s="156"/>
      <c r="AZ4" s="158"/>
      <c r="BA4" s="557">
        <v>0</v>
      </c>
      <c r="BB4" s="153"/>
      <c r="BC4" s="197"/>
      <c r="BD4" s="153"/>
      <c r="BE4" s="154"/>
      <c r="BF4" s="202">
        <v>0</v>
      </c>
      <c r="BG4" s="153"/>
      <c r="BH4" s="197"/>
      <c r="BI4" s="153"/>
      <c r="BJ4" s="154"/>
      <c r="BK4" s="202">
        <v>0</v>
      </c>
      <c r="BL4" s="153"/>
      <c r="BM4" s="153"/>
      <c r="BN4" s="153"/>
      <c r="BO4" s="154"/>
      <c r="BP4" s="155">
        <v>0</v>
      </c>
      <c r="BQ4" s="156"/>
      <c r="BR4" s="197"/>
      <c r="BS4" s="156"/>
      <c r="BT4" s="157"/>
      <c r="BU4" s="155">
        <v>0</v>
      </c>
      <c r="BV4" s="156"/>
      <c r="BW4" s="197"/>
      <c r="BX4" s="156"/>
      <c r="BY4" s="158"/>
      <c r="BZ4" s="159">
        <v>0</v>
      </c>
      <c r="CA4" s="160"/>
      <c r="CB4" s="161"/>
      <c r="CC4" s="160"/>
      <c r="CD4" s="246"/>
      <c r="CE4" s="204"/>
      <c r="CF4" s="194"/>
      <c r="CG4" s="194"/>
      <c r="CH4" s="194"/>
      <c r="CI4" s="196"/>
    </row>
    <row r="5" spans="1:87" ht="15.75">
      <c r="A5" s="41" t="s">
        <v>18</v>
      </c>
      <c r="B5" s="228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4">
        <v>1473</v>
      </c>
      <c r="AI5" s="127">
        <f aca="true" t="shared" si="8" ref="AI5:AI25">AH5/AG5*100</f>
        <v>100</v>
      </c>
      <c r="AJ5" s="234">
        <v>2098</v>
      </c>
      <c r="AK5" s="124">
        <f aca="true" t="shared" si="9" ref="AK5:AK25">AJ5/AH5*10</f>
        <v>14.243041412084182</v>
      </c>
      <c r="AL5" s="122">
        <v>750</v>
      </c>
      <c r="AM5" s="235">
        <v>750</v>
      </c>
      <c r="AN5" s="128">
        <f aca="true" t="shared" si="10" ref="AN5:AN25">AM5/AL5*100</f>
        <v>100</v>
      </c>
      <c r="AO5" s="235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61"/>
      <c r="BA5" s="558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5"/>
      <c r="CG5" s="128"/>
      <c r="CH5" s="235"/>
      <c r="CI5" s="115"/>
    </row>
    <row r="6" spans="1:87" ht="15.75">
      <c r="A6" s="41" t="s">
        <v>19</v>
      </c>
      <c r="B6" s="228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4">
        <v>7949</v>
      </c>
      <c r="AI6" s="127">
        <f t="shared" si="8"/>
        <v>100</v>
      </c>
      <c r="AJ6" s="234">
        <v>11668</v>
      </c>
      <c r="AK6" s="124">
        <f t="shared" si="9"/>
        <v>14.67857592149956</v>
      </c>
      <c r="AL6" s="122">
        <v>4966</v>
      </c>
      <c r="AM6" s="235">
        <v>4966</v>
      </c>
      <c r="AN6" s="128">
        <f t="shared" si="10"/>
        <v>100</v>
      </c>
      <c r="AO6" s="235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61"/>
      <c r="BA6" s="558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5"/>
      <c r="CG6" s="128"/>
      <c r="CH6" s="235"/>
      <c r="CI6" s="115"/>
    </row>
    <row r="7" spans="1:87" ht="15.75">
      <c r="A7" s="41" t="s">
        <v>3</v>
      </c>
      <c r="B7" s="228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4">
        <v>1140</v>
      </c>
      <c r="AI7" s="127">
        <f t="shared" si="8"/>
        <v>100</v>
      </c>
      <c r="AJ7" s="234">
        <v>1459</v>
      </c>
      <c r="AK7" s="124">
        <f t="shared" si="9"/>
        <v>12.798245614035089</v>
      </c>
      <c r="AL7" s="122">
        <v>770</v>
      </c>
      <c r="AM7" s="235">
        <v>770</v>
      </c>
      <c r="AN7" s="128">
        <f t="shared" si="10"/>
        <v>100</v>
      </c>
      <c r="AO7" s="235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61"/>
      <c r="BA7" s="558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5"/>
      <c r="CG7" s="128"/>
      <c r="CH7" s="235"/>
      <c r="CI7" s="115"/>
    </row>
    <row r="8" spans="1:87" ht="15.75">
      <c r="A8" s="41" t="s">
        <v>4</v>
      </c>
      <c r="B8" s="228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4">
        <v>5281</v>
      </c>
      <c r="AI8" s="127">
        <f t="shared" si="8"/>
        <v>100</v>
      </c>
      <c r="AJ8" s="234">
        <v>9632</v>
      </c>
      <c r="AK8" s="124">
        <f t="shared" si="9"/>
        <v>18.238969892065896</v>
      </c>
      <c r="AL8" s="122">
        <v>6382</v>
      </c>
      <c r="AM8" s="235">
        <v>6382</v>
      </c>
      <c r="AN8" s="128">
        <f t="shared" si="10"/>
        <v>100</v>
      </c>
      <c r="AO8" s="235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61"/>
      <c r="BA8" s="558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5"/>
      <c r="CG8" s="128"/>
      <c r="CH8" s="235"/>
      <c r="CI8" s="115"/>
    </row>
    <row r="9" spans="1:87" ht="17.25" customHeight="1">
      <c r="A9" s="41" t="s">
        <v>20</v>
      </c>
      <c r="B9" s="228"/>
      <c r="C9" s="108">
        <f t="shared" si="0"/>
        <v>26242</v>
      </c>
      <c r="D9" s="109">
        <f t="shared" si="1"/>
        <v>26242</v>
      </c>
      <c r="E9" s="110">
        <f t="shared" si="2"/>
        <v>100</v>
      </c>
      <c r="F9" s="109">
        <f t="shared" si="14"/>
        <v>46552</v>
      </c>
      <c r="G9" s="111">
        <f t="shared" si="3"/>
        <v>17.739501562380916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4">
        <v>3763</v>
      </c>
      <c r="AI9" s="127">
        <f t="shared" si="8"/>
        <v>100</v>
      </c>
      <c r="AJ9" s="234">
        <v>6186</v>
      </c>
      <c r="AK9" s="124">
        <f t="shared" si="9"/>
        <v>16.439011427052883</v>
      </c>
      <c r="AL9" s="122">
        <v>5057</v>
      </c>
      <c r="AM9" s="235">
        <v>5057</v>
      </c>
      <c r="AN9" s="128">
        <f t="shared" si="10"/>
        <v>100</v>
      </c>
      <c r="AO9" s="235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>
        <v>200</v>
      </c>
      <c r="AX9" s="126">
        <f aca="true" t="shared" si="17" ref="AX9:AX15">AW9/AV9*100</f>
        <v>100</v>
      </c>
      <c r="AY9" s="131">
        <v>1200</v>
      </c>
      <c r="AZ9" s="561">
        <f aca="true" t="shared" si="18" ref="AZ9:AZ15">AY9/AW9*10</f>
        <v>60</v>
      </c>
      <c r="BA9" s="558">
        <v>514</v>
      </c>
      <c r="BB9" s="123">
        <v>514</v>
      </c>
      <c r="BC9" s="114">
        <f>BB9/BA9*100</f>
        <v>100</v>
      </c>
      <c r="BD9" s="123">
        <v>920</v>
      </c>
      <c r="BE9" s="115">
        <f>BD9/BB9*10</f>
        <v>17.898832684824903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5"/>
      <c r="CG9" s="128"/>
      <c r="CH9" s="235"/>
      <c r="CI9" s="115"/>
    </row>
    <row r="10" spans="1:87" ht="18" customHeight="1">
      <c r="A10" s="41" t="s">
        <v>5</v>
      </c>
      <c r="B10" s="228"/>
      <c r="C10" s="108">
        <f t="shared" si="0"/>
        <v>64138</v>
      </c>
      <c r="D10" s="109">
        <f t="shared" si="1"/>
        <v>64138</v>
      </c>
      <c r="E10" s="110">
        <f t="shared" si="2"/>
        <v>100</v>
      </c>
      <c r="F10" s="109">
        <f t="shared" si="14"/>
        <v>100355</v>
      </c>
      <c r="G10" s="111">
        <f t="shared" si="3"/>
        <v>15.646730487386574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4">
        <v>15969</v>
      </c>
      <c r="AI10" s="127">
        <f t="shared" si="8"/>
        <v>100</v>
      </c>
      <c r="AJ10" s="234">
        <v>26859</v>
      </c>
      <c r="AK10" s="124">
        <f t="shared" si="9"/>
        <v>16.819462708998685</v>
      </c>
      <c r="AL10" s="122">
        <v>16091</v>
      </c>
      <c r="AM10" s="235">
        <v>16091</v>
      </c>
      <c r="AN10" s="128">
        <f t="shared" si="10"/>
        <v>100</v>
      </c>
      <c r="AO10" s="235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>
        <v>105</v>
      </c>
      <c r="AX10" s="126">
        <f t="shared" si="17"/>
        <v>100</v>
      </c>
      <c r="AY10" s="131">
        <v>105</v>
      </c>
      <c r="AZ10" s="561">
        <f t="shared" si="18"/>
        <v>10</v>
      </c>
      <c r="BA10" s="558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5"/>
      <c r="CG10" s="128"/>
      <c r="CH10" s="235"/>
      <c r="CI10" s="115"/>
    </row>
    <row r="11" spans="1:87" ht="16.5" customHeight="1">
      <c r="A11" s="41" t="s">
        <v>6</v>
      </c>
      <c r="B11" s="228"/>
      <c r="C11" s="108">
        <f t="shared" si="0"/>
        <v>74836</v>
      </c>
      <c r="D11" s="109">
        <f t="shared" si="1"/>
        <v>74762</v>
      </c>
      <c r="E11" s="110">
        <f t="shared" si="2"/>
        <v>99.90111710941258</v>
      </c>
      <c r="F11" s="109">
        <f t="shared" si="14"/>
        <v>172318</v>
      </c>
      <c r="G11" s="111">
        <f t="shared" si="3"/>
        <v>23.0488750969744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4">
        <v>11609</v>
      </c>
      <c r="AI11" s="127">
        <f t="shared" si="8"/>
        <v>100</v>
      </c>
      <c r="AJ11" s="234">
        <v>25383</v>
      </c>
      <c r="AK11" s="124">
        <f t="shared" si="9"/>
        <v>21.86493238004996</v>
      </c>
      <c r="AL11" s="122">
        <v>23841</v>
      </c>
      <c r="AM11" s="235">
        <v>23841</v>
      </c>
      <c r="AN11" s="128">
        <f t="shared" si="10"/>
        <v>100</v>
      </c>
      <c r="AO11" s="235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>
        <v>83</v>
      </c>
      <c r="AX11" s="126">
        <f t="shared" si="17"/>
        <v>52.86624203821656</v>
      </c>
      <c r="AY11" s="131">
        <v>318</v>
      </c>
      <c r="AZ11" s="561">
        <f t="shared" si="18"/>
        <v>38.31325301204819</v>
      </c>
      <c r="BA11" s="558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5"/>
      <c r="CG11" s="128"/>
      <c r="CH11" s="235"/>
      <c r="CI11" s="115"/>
    </row>
    <row r="12" spans="1:87" ht="16.5" customHeight="1">
      <c r="A12" s="41" t="s">
        <v>7</v>
      </c>
      <c r="B12" s="228"/>
      <c r="C12" s="108">
        <f t="shared" si="0"/>
        <v>17651</v>
      </c>
      <c r="D12" s="109">
        <f t="shared" si="1"/>
        <v>17361</v>
      </c>
      <c r="E12" s="110">
        <f t="shared" si="2"/>
        <v>98.35703359583027</v>
      </c>
      <c r="F12" s="109">
        <f t="shared" si="14"/>
        <v>20796</v>
      </c>
      <c r="G12" s="111">
        <f t="shared" si="3"/>
        <v>11.97857266286504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29">
        <v>3158</v>
      </c>
      <c r="AI12" s="127">
        <f t="shared" si="8"/>
        <v>100</v>
      </c>
      <c r="AJ12" s="229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>
        <v>51</v>
      </c>
      <c r="AX12" s="126">
        <f t="shared" si="17"/>
        <v>14.95601173020528</v>
      </c>
      <c r="AY12" s="120">
        <v>255</v>
      </c>
      <c r="AZ12" s="561">
        <f t="shared" si="18"/>
        <v>50</v>
      </c>
      <c r="BA12" s="558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>
        <v>153</v>
      </c>
      <c r="BR12" s="129">
        <f>BQ12/BP12*100</f>
        <v>100</v>
      </c>
      <c r="BS12" s="120">
        <v>71</v>
      </c>
      <c r="BT12" s="124">
        <f>BS12/BQ12*10</f>
        <v>4.640522875816994</v>
      </c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28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29">
        <v>5053</v>
      </c>
      <c r="AI13" s="127">
        <f t="shared" si="8"/>
        <v>100</v>
      </c>
      <c r="AJ13" s="229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 t="shared" si="17"/>
        <v>1.2903225806451613</v>
      </c>
      <c r="AY13" s="120">
        <v>34</v>
      </c>
      <c r="AZ13" s="561">
        <f t="shared" si="18"/>
        <v>18.88888888888889</v>
      </c>
      <c r="BA13" s="558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24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28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29">
        <v>154</v>
      </c>
      <c r="AI14" s="127">
        <f t="shared" si="8"/>
        <v>100</v>
      </c>
      <c r="AJ14" s="229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 t="shared" si="17"/>
        <v>100</v>
      </c>
      <c r="AY14" s="120">
        <v>671</v>
      </c>
      <c r="AZ14" s="561">
        <f t="shared" si="18"/>
        <v>55</v>
      </c>
      <c r="BA14" s="558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24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28"/>
      <c r="C15" s="108">
        <f t="shared" si="0"/>
        <v>13329</v>
      </c>
      <c r="D15" s="109">
        <f t="shared" si="1"/>
        <v>13329</v>
      </c>
      <c r="E15" s="110">
        <f t="shared" si="2"/>
        <v>100</v>
      </c>
      <c r="F15" s="109">
        <f t="shared" si="14"/>
        <v>14542</v>
      </c>
      <c r="G15" s="111">
        <f t="shared" si="3"/>
        <v>10.910045764873583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29">
        <v>487</v>
      </c>
      <c r="AI15" s="127">
        <f t="shared" si="8"/>
        <v>100</v>
      </c>
      <c r="AJ15" s="229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>
        <v>129</v>
      </c>
      <c r="AX15" s="126">
        <f t="shared" si="17"/>
        <v>100</v>
      </c>
      <c r="AY15" s="120">
        <v>258</v>
      </c>
      <c r="AZ15" s="561">
        <f t="shared" si="18"/>
        <v>20</v>
      </c>
      <c r="BA15" s="558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28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29">
        <v>500</v>
      </c>
      <c r="AI16" s="127">
        <f t="shared" si="8"/>
        <v>100</v>
      </c>
      <c r="AJ16" s="229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61"/>
      <c r="BA16" s="558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9" ref="BH16:BH25">BG16/BF16*100</f>
        <v>100</v>
      </c>
      <c r="BI16" s="120">
        <v>114</v>
      </c>
      <c r="BJ16" s="115">
        <f aca="true" t="shared" si="20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28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29">
        <v>3577</v>
      </c>
      <c r="AI17" s="127">
        <f t="shared" si="8"/>
        <v>100</v>
      </c>
      <c r="AJ17" s="229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61"/>
      <c r="BA17" s="558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9"/>
        <v>100</v>
      </c>
      <c r="BI17" s="120">
        <v>254</v>
      </c>
      <c r="BJ17" s="115">
        <f t="shared" si="20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28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29">
        <v>1857</v>
      </c>
      <c r="AI18" s="127">
        <f t="shared" si="8"/>
        <v>100</v>
      </c>
      <c r="AJ18" s="229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61"/>
      <c r="BA18" s="558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9"/>
        <v>100</v>
      </c>
      <c r="BI18" s="120">
        <v>108</v>
      </c>
      <c r="BJ18" s="115">
        <f t="shared" si="20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28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4">
        <v>1441</v>
      </c>
      <c r="AI19" s="127">
        <f t="shared" si="8"/>
        <v>100</v>
      </c>
      <c r="AJ19" s="234">
        <v>3926</v>
      </c>
      <c r="AK19" s="124">
        <f t="shared" si="9"/>
        <v>27.24496877168633</v>
      </c>
      <c r="AL19" s="122">
        <v>11829</v>
      </c>
      <c r="AM19" s="235">
        <v>11829</v>
      </c>
      <c r="AN19" s="128">
        <f t="shared" si="10"/>
        <v>100</v>
      </c>
      <c r="AO19" s="235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61"/>
      <c r="BA19" s="558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9"/>
        <v>100</v>
      </c>
      <c r="BI19" s="131">
        <v>920</v>
      </c>
      <c r="BJ19" s="115">
        <f t="shared" si="20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5"/>
      <c r="CG19" s="128"/>
      <c r="CH19" s="235"/>
      <c r="CI19" s="115"/>
    </row>
    <row r="20" spans="1:87" ht="15.75">
      <c r="A20" s="41" t="s">
        <v>23</v>
      </c>
      <c r="B20" s="228"/>
      <c r="C20" s="108">
        <f t="shared" si="0"/>
        <v>38964</v>
      </c>
      <c r="D20" s="109">
        <f t="shared" si="1"/>
        <v>38964</v>
      </c>
      <c r="E20" s="110">
        <f t="shared" si="2"/>
        <v>100</v>
      </c>
      <c r="F20" s="109">
        <f t="shared" si="14"/>
        <v>84948</v>
      </c>
      <c r="G20" s="111">
        <f t="shared" si="3"/>
        <v>21.801663073606406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4">
        <v>11710</v>
      </c>
      <c r="AI20" s="127">
        <f t="shared" si="8"/>
        <v>100</v>
      </c>
      <c r="AJ20" s="234">
        <v>27570</v>
      </c>
      <c r="AK20" s="124">
        <f t="shared" si="9"/>
        <v>23.54397950469684</v>
      </c>
      <c r="AL20" s="122">
        <v>7099</v>
      </c>
      <c r="AM20" s="235">
        <v>7099</v>
      </c>
      <c r="AN20" s="128">
        <f t="shared" si="10"/>
        <v>100</v>
      </c>
      <c r="AO20" s="235">
        <v>15272</v>
      </c>
      <c r="AP20" s="115">
        <f t="shared" si="11"/>
        <v>21.512889139315398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61">
        <f>AY20/AW20*10</f>
        <v>65.48611111111111</v>
      </c>
      <c r="BA20" s="558">
        <v>0</v>
      </c>
      <c r="BB20" s="123"/>
      <c r="BC20" s="114"/>
      <c r="BD20" s="123"/>
      <c r="BE20" s="115"/>
      <c r="BF20" s="130">
        <v>97</v>
      </c>
      <c r="BG20" s="131">
        <v>97</v>
      </c>
      <c r="BH20" s="126">
        <f t="shared" si="19"/>
        <v>100</v>
      </c>
      <c r="BI20" s="131">
        <v>78</v>
      </c>
      <c r="BJ20" s="115">
        <f t="shared" si="20"/>
        <v>8.041237113402062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5"/>
      <c r="CG20" s="128"/>
      <c r="CH20" s="235"/>
      <c r="CI20" s="115"/>
    </row>
    <row r="21" spans="1:87" ht="15.75">
      <c r="A21" s="41" t="s">
        <v>13</v>
      </c>
      <c r="B21" s="228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4">
        <v>5705</v>
      </c>
      <c r="AI21" s="127">
        <f t="shared" si="8"/>
        <v>100</v>
      </c>
      <c r="AJ21" s="234">
        <v>5877</v>
      </c>
      <c r="AK21" s="124">
        <f t="shared" si="9"/>
        <v>10.301489921121822</v>
      </c>
      <c r="AL21" s="122">
        <v>2011</v>
      </c>
      <c r="AM21" s="235">
        <v>2011</v>
      </c>
      <c r="AN21" s="128">
        <f t="shared" si="10"/>
        <v>100</v>
      </c>
      <c r="AO21" s="235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61"/>
      <c r="BA21" s="558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9"/>
        <v>100</v>
      </c>
      <c r="BI21" s="131">
        <v>74</v>
      </c>
      <c r="BJ21" s="115">
        <f t="shared" si="20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5"/>
      <c r="CG21" s="128"/>
      <c r="CH21" s="235"/>
      <c r="CI21" s="115"/>
    </row>
    <row r="22" spans="1:87" ht="15.75">
      <c r="A22" s="41" t="s">
        <v>14</v>
      </c>
      <c r="B22" s="228"/>
      <c r="C22" s="108">
        <f t="shared" si="0"/>
        <v>43348</v>
      </c>
      <c r="D22" s="109">
        <f t="shared" si="1"/>
        <v>43273</v>
      </c>
      <c r="E22" s="110">
        <f t="shared" si="2"/>
        <v>99.8269816369844</v>
      </c>
      <c r="F22" s="109">
        <f t="shared" si="14"/>
        <v>78827</v>
      </c>
      <c r="G22" s="111">
        <f t="shared" si="3"/>
        <v>18.216208721373604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29">
        <v>9513</v>
      </c>
      <c r="AI22" s="127">
        <f t="shared" si="8"/>
        <v>100</v>
      </c>
      <c r="AJ22" s="229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85</v>
      </c>
      <c r="AX22" s="126">
        <f>AW22/AV22*100</f>
        <v>53.125</v>
      </c>
      <c r="AY22" s="125">
        <v>395</v>
      </c>
      <c r="AZ22" s="561">
        <f>AY22/AW22*10</f>
        <v>46.47058823529412</v>
      </c>
      <c r="BA22" s="558">
        <v>182</v>
      </c>
      <c r="BB22" s="123">
        <v>182</v>
      </c>
      <c r="BC22" s="114">
        <f>BB22/BA22*100</f>
        <v>100</v>
      </c>
      <c r="BD22" s="123">
        <v>36</v>
      </c>
      <c r="BE22" s="115">
        <f>BD22/BB22*10</f>
        <v>1.9780219780219779</v>
      </c>
      <c r="BF22" s="130">
        <v>568</v>
      </c>
      <c r="BG22" s="120">
        <v>568</v>
      </c>
      <c r="BH22" s="126">
        <f t="shared" si="19"/>
        <v>100</v>
      </c>
      <c r="BI22" s="120">
        <v>695</v>
      </c>
      <c r="BJ22" s="115">
        <f t="shared" si="20"/>
        <v>12.235915492957748</v>
      </c>
      <c r="BK22" s="130">
        <v>426</v>
      </c>
      <c r="BL22" s="125">
        <v>426</v>
      </c>
      <c r="BM22" s="126">
        <f>BL22/BK22*100</f>
        <v>100</v>
      </c>
      <c r="BN22" s="125">
        <v>662</v>
      </c>
      <c r="BO22" s="115">
        <f>BN22/BL22*10</f>
        <v>15.539906103286384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28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4">
        <v>28086</v>
      </c>
      <c r="AI23" s="127">
        <f t="shared" si="8"/>
        <v>100</v>
      </c>
      <c r="AJ23" s="234">
        <v>62520</v>
      </c>
      <c r="AK23" s="124">
        <f t="shared" si="9"/>
        <v>22.26020081179235</v>
      </c>
      <c r="AL23" s="122">
        <v>14642</v>
      </c>
      <c r="AM23" s="235">
        <v>14642</v>
      </c>
      <c r="AN23" s="128">
        <f t="shared" si="10"/>
        <v>100</v>
      </c>
      <c r="AO23" s="235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61"/>
      <c r="BA23" s="558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9"/>
        <v>100</v>
      </c>
      <c r="BI23" s="131">
        <v>284</v>
      </c>
      <c r="BJ23" s="115">
        <f t="shared" si="20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5"/>
      <c r="CG23" s="128"/>
      <c r="CH23" s="235"/>
      <c r="CI23" s="115"/>
    </row>
    <row r="24" spans="1:87" ht="18" customHeight="1" thickBot="1">
      <c r="A24" s="83" t="s">
        <v>15</v>
      </c>
      <c r="B24" s="247"/>
      <c r="C24" s="108">
        <f t="shared" si="0"/>
        <v>53825</v>
      </c>
      <c r="D24" s="109">
        <f t="shared" si="1"/>
        <v>52052</v>
      </c>
      <c r="E24" s="110">
        <f t="shared" si="2"/>
        <v>96.70599163957269</v>
      </c>
      <c r="F24" s="109">
        <f t="shared" si="14"/>
        <v>149391</v>
      </c>
      <c r="G24" s="111">
        <f t="shared" si="3"/>
        <v>28.700338123415044</v>
      </c>
      <c r="H24" s="205">
        <v>23568</v>
      </c>
      <c r="I24" s="206">
        <v>23568</v>
      </c>
      <c r="J24" s="114">
        <f t="shared" si="4"/>
        <v>100</v>
      </c>
      <c r="K24" s="206">
        <v>65909</v>
      </c>
      <c r="L24" s="115">
        <f t="shared" si="5"/>
        <v>27.965461642905638</v>
      </c>
      <c r="M24" s="33">
        <v>2489</v>
      </c>
      <c r="N24" s="207">
        <v>2489</v>
      </c>
      <c r="O24" s="114">
        <f t="shared" si="6"/>
        <v>100</v>
      </c>
      <c r="P24" s="207">
        <v>5146</v>
      </c>
      <c r="Q24" s="115">
        <f t="shared" si="7"/>
        <v>20.674969867416632</v>
      </c>
      <c r="R24" s="208">
        <v>10</v>
      </c>
      <c r="S24" s="209">
        <v>10</v>
      </c>
      <c r="T24" s="119">
        <f>S24/R24*100</f>
        <v>100</v>
      </c>
      <c r="U24" s="210">
        <v>30</v>
      </c>
      <c r="V24" s="121">
        <f>U24/S24*10</f>
        <v>30</v>
      </c>
      <c r="W24" s="211">
        <v>0</v>
      </c>
      <c r="X24" s="212"/>
      <c r="Y24" s="213"/>
      <c r="Z24" s="206"/>
      <c r="AA24" s="214"/>
      <c r="AB24" s="211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1">
        <v>1807</v>
      </c>
      <c r="AH24" s="248">
        <v>1807</v>
      </c>
      <c r="AI24" s="127">
        <f t="shared" si="8"/>
        <v>100</v>
      </c>
      <c r="AJ24" s="248">
        <v>3833</v>
      </c>
      <c r="AK24" s="124">
        <f t="shared" si="9"/>
        <v>21.211953514111784</v>
      </c>
      <c r="AL24" s="211">
        <v>19650</v>
      </c>
      <c r="AM24" s="249">
        <v>19650</v>
      </c>
      <c r="AN24" s="128">
        <f t="shared" si="10"/>
        <v>100</v>
      </c>
      <c r="AO24" s="249">
        <v>59161</v>
      </c>
      <c r="AP24" s="115">
        <f t="shared" si="11"/>
        <v>30.107379134860054</v>
      </c>
      <c r="AQ24" s="211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5">
        <v>3339</v>
      </c>
      <c r="AW24" s="150">
        <v>1566</v>
      </c>
      <c r="AX24" s="126">
        <f>AW24/AV24*100</f>
        <v>46.900269541778975</v>
      </c>
      <c r="AY24" s="150">
        <v>8835</v>
      </c>
      <c r="AZ24" s="561">
        <f>AY24/AW24*10</f>
        <v>56.417624521072796</v>
      </c>
      <c r="BA24" s="559">
        <v>151</v>
      </c>
      <c r="BB24" s="212">
        <v>151</v>
      </c>
      <c r="BC24" s="114">
        <f>BB24/BA24*100</f>
        <v>100</v>
      </c>
      <c r="BD24" s="212">
        <v>411</v>
      </c>
      <c r="BE24" s="115">
        <f>BD24/BB24*10</f>
        <v>27.218543046357617</v>
      </c>
      <c r="BF24" s="215">
        <v>410</v>
      </c>
      <c r="BG24" s="152">
        <v>410</v>
      </c>
      <c r="BH24" s="216">
        <f t="shared" si="19"/>
        <v>100</v>
      </c>
      <c r="BI24" s="152">
        <v>565</v>
      </c>
      <c r="BJ24" s="217">
        <f t="shared" si="20"/>
        <v>13.780487804878048</v>
      </c>
      <c r="BK24" s="215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6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0"/>
      <c r="CB24" s="146"/>
      <c r="CC24" s="250"/>
      <c r="CD24" s="251"/>
      <c r="CE24" s="211"/>
      <c r="CF24" s="249"/>
      <c r="CG24" s="252"/>
      <c r="CH24" s="249"/>
      <c r="CI24" s="115"/>
    </row>
    <row r="25" spans="1:87" ht="16.5" thickBot="1">
      <c r="A25" s="65" t="s">
        <v>25</v>
      </c>
      <c r="B25" s="255">
        <f>SUM(B4:B24)</f>
        <v>0</v>
      </c>
      <c r="C25" s="256">
        <f>SUM(H25+M25+R25+W25+AB25+AG25+AL25+AQ25+AV25+BA25+BF25+BK25+BP25+BU25+BZ25)</f>
        <v>609924</v>
      </c>
      <c r="D25" s="256">
        <f>SUM(D4:D24)</f>
        <v>606300</v>
      </c>
      <c r="E25" s="257">
        <f t="shared" si="2"/>
        <v>99.40582761130895</v>
      </c>
      <c r="F25" s="258">
        <f>SUM(F4:F24)</f>
        <v>1227490</v>
      </c>
      <c r="G25" s="259">
        <f t="shared" si="3"/>
        <v>20.245587992742866</v>
      </c>
      <c r="H25" s="260">
        <f>SUM(H4:H24)</f>
        <v>247008</v>
      </c>
      <c r="I25" s="261">
        <f>SUM(I4:I24)</f>
        <v>247008</v>
      </c>
      <c r="J25" s="262">
        <f>I25/H25*100</f>
        <v>100</v>
      </c>
      <c r="K25" s="261">
        <f>SUM(K4:K24)</f>
        <v>488105</v>
      </c>
      <c r="L25" s="263">
        <f t="shared" si="5"/>
        <v>19.760696009845834</v>
      </c>
      <c r="M25" s="260">
        <f>SUM(M4:M24)</f>
        <v>11152</v>
      </c>
      <c r="N25" s="261">
        <f>SUM(N4:N24)</f>
        <v>11152</v>
      </c>
      <c r="O25" s="262">
        <f>N25/M25*100</f>
        <v>100</v>
      </c>
      <c r="P25" s="261">
        <f>SUM(P4:P24)</f>
        <v>20404</v>
      </c>
      <c r="Q25" s="263">
        <f>P25/N25*10</f>
        <v>18.296269727403157</v>
      </c>
      <c r="R25" s="336">
        <f>SUM(R4:R24)</f>
        <v>360</v>
      </c>
      <c r="S25" s="256">
        <f>SUM(S4:S24)</f>
        <v>360</v>
      </c>
      <c r="T25" s="257">
        <f>S25/R25*100</f>
        <v>100</v>
      </c>
      <c r="U25" s="256">
        <f>SUM(U4:U24)</f>
        <v>254</v>
      </c>
      <c r="V25" s="263">
        <f>U25/S25*10</f>
        <v>7.055555555555556</v>
      </c>
      <c r="W25" s="260">
        <f>SUM(W4:W24)</f>
        <v>136</v>
      </c>
      <c r="X25" s="261">
        <f>SUM(X4:X24)</f>
        <v>136</v>
      </c>
      <c r="Y25" s="262">
        <f>X25/W25*100</f>
        <v>100</v>
      </c>
      <c r="Z25" s="261">
        <f>SUM(Z4:Z24)</f>
        <v>180</v>
      </c>
      <c r="AA25" s="263">
        <f>Z25/X25*10</f>
        <v>13.235294117647058</v>
      </c>
      <c r="AB25" s="260">
        <f>SUM(AB4:AB24)</f>
        <v>26581</v>
      </c>
      <c r="AC25" s="261">
        <f>SUM(AC4:AC24)</f>
        <v>26581</v>
      </c>
      <c r="AD25" s="257">
        <f>AC25/AB25*100</f>
        <v>100</v>
      </c>
      <c r="AE25" s="261">
        <f>SUM(AE4:AE24)</f>
        <v>47673</v>
      </c>
      <c r="AF25" s="337">
        <f>AE25/AC25*10</f>
        <v>17.934991159098605</v>
      </c>
      <c r="AG25" s="260">
        <f>SUM(AG4:AG24)</f>
        <v>120232</v>
      </c>
      <c r="AH25" s="261">
        <f>SUM(AH4:AH24)</f>
        <v>120232</v>
      </c>
      <c r="AI25" s="338">
        <f t="shared" si="8"/>
        <v>100</v>
      </c>
      <c r="AJ25" s="261">
        <f>SUM(AJ4:AJ24)</f>
        <v>229835</v>
      </c>
      <c r="AK25" s="263">
        <f t="shared" si="9"/>
        <v>19.11595914565174</v>
      </c>
      <c r="AL25" s="260">
        <f>SUM(AL4:AL24)</f>
        <v>159055</v>
      </c>
      <c r="AM25" s="339">
        <f>SUM(AM4:AM24)</f>
        <v>159055</v>
      </c>
      <c r="AN25" s="257">
        <f t="shared" si="10"/>
        <v>100</v>
      </c>
      <c r="AO25" s="339">
        <f>SUM(AO4:AO24)</f>
        <v>371245</v>
      </c>
      <c r="AP25" s="263">
        <f t="shared" si="11"/>
        <v>23.340668322278457</v>
      </c>
      <c r="AQ25" s="260">
        <f>SUM(AQ4:AQ24)</f>
        <v>26902</v>
      </c>
      <c r="AR25" s="339">
        <f>SUM(AR4:AR24)</f>
        <v>26902</v>
      </c>
      <c r="AS25" s="340">
        <f t="shared" si="12"/>
        <v>100</v>
      </c>
      <c r="AT25" s="339">
        <f>SUM(AT4:AT24)</f>
        <v>39851</v>
      </c>
      <c r="AU25" s="263">
        <f t="shared" si="13"/>
        <v>14.81339677347409</v>
      </c>
      <c r="AV25" s="341">
        <f aca="true" t="shared" si="21" ref="AV25:BB25">SUM(AV4:AV24)</f>
        <v>6127</v>
      </c>
      <c r="AW25" s="529">
        <f t="shared" si="21"/>
        <v>2503</v>
      </c>
      <c r="AX25" s="533">
        <f>AW25/AV25*100</f>
        <v>40.85196670474947</v>
      </c>
      <c r="AY25" s="529">
        <f t="shared" si="21"/>
        <v>13014</v>
      </c>
      <c r="AZ25" s="553">
        <f>AY25/AW25*10</f>
        <v>51.99360767079504</v>
      </c>
      <c r="BA25" s="560">
        <f t="shared" si="21"/>
        <v>4117</v>
      </c>
      <c r="BB25" s="256">
        <f t="shared" si="21"/>
        <v>4117</v>
      </c>
      <c r="BC25" s="257">
        <f>BB25/BA25*100</f>
        <v>100</v>
      </c>
      <c r="BD25" s="256">
        <f>SUM(BD4:BD24)</f>
        <v>6477</v>
      </c>
      <c r="BE25" s="342">
        <f>BD25/BB25*10</f>
        <v>15.732329366043237</v>
      </c>
      <c r="BF25" s="260">
        <f>SUM(BF4:BF24)</f>
        <v>4491</v>
      </c>
      <c r="BG25" s="339">
        <f>SUM(BG4:BG24)</f>
        <v>4491</v>
      </c>
      <c r="BH25" s="257">
        <f t="shared" si="19"/>
        <v>100</v>
      </c>
      <c r="BI25" s="339">
        <f>SUM(BI4:BI24)</f>
        <v>4750</v>
      </c>
      <c r="BJ25" s="263">
        <f t="shared" si="20"/>
        <v>10.57670897350256</v>
      </c>
      <c r="BK25" s="260">
        <f>SUM(BK4:BK24)</f>
        <v>1477</v>
      </c>
      <c r="BL25" s="256">
        <f>SUM(BL4:BL24)</f>
        <v>1477</v>
      </c>
      <c r="BM25" s="257">
        <f>BL25/BK25*100</f>
        <v>100</v>
      </c>
      <c r="BN25" s="256">
        <f>SUM(BN4:BN24)</f>
        <v>2764</v>
      </c>
      <c r="BO25" s="263">
        <f>BN25/BL25*10</f>
        <v>18.7136086662153</v>
      </c>
      <c r="BP25" s="336">
        <f>SUM(BP4:BP24)</f>
        <v>303</v>
      </c>
      <c r="BQ25" s="256">
        <f>SUM(BQ4:BQ24)</f>
        <v>303</v>
      </c>
      <c r="BR25" s="257">
        <f>BQ25/BP25*100</f>
        <v>100</v>
      </c>
      <c r="BS25" s="256">
        <f>SUM(BS4:BS24)</f>
        <v>185</v>
      </c>
      <c r="BT25" s="263">
        <f>BS25/BQ25*10</f>
        <v>6.105610561056105</v>
      </c>
      <c r="BU25" s="336">
        <f>SUM(BU5:BU24)</f>
        <v>1374</v>
      </c>
      <c r="BV25" s="256">
        <f>SUM(BV4:BV24)</f>
        <v>1374</v>
      </c>
      <c r="BW25" s="257">
        <f>BV25/BU25*100</f>
        <v>100</v>
      </c>
      <c r="BX25" s="256">
        <f>SUM(BX4:BX24)</f>
        <v>1714</v>
      </c>
      <c r="BY25" s="263">
        <f>BX25/BV25*10</f>
        <v>12.4745269286754</v>
      </c>
      <c r="BZ25" s="336">
        <f>SUM(BZ4:BZ24)</f>
        <v>609</v>
      </c>
      <c r="CA25" s="256">
        <f>SUM(CA4:CA24)</f>
        <v>609</v>
      </c>
      <c r="CB25" s="257">
        <f>CA25/BZ25*100</f>
        <v>100</v>
      </c>
      <c r="CC25" s="256">
        <f>SUM(CC4:CC24)</f>
        <v>1039</v>
      </c>
      <c r="CD25" s="257">
        <f>CC25/CA25*10</f>
        <v>17.060755336617405</v>
      </c>
      <c r="CE25" s="260">
        <f>SUM(CE4:CE24)</f>
        <v>0</v>
      </c>
      <c r="CF25" s="339">
        <f>SUM(CF4:CF24)</f>
        <v>0</v>
      </c>
      <c r="CG25" s="257" t="e">
        <f>CF25/CE25*100</f>
        <v>#DIV/0!</v>
      </c>
      <c r="CH25" s="339">
        <f>SUM(CH4:CH24)</f>
        <v>0</v>
      </c>
      <c r="CI25" s="263" t="e">
        <f>CH25/CF25*10</f>
        <v>#DIV/0!</v>
      </c>
    </row>
    <row r="26" spans="1:87" ht="16.5" thickBot="1">
      <c r="A26" s="343" t="s">
        <v>16</v>
      </c>
      <c r="B26" s="344">
        <v>810</v>
      </c>
      <c r="C26" s="345">
        <v>589840</v>
      </c>
      <c r="D26" s="346">
        <v>588640</v>
      </c>
      <c r="E26" s="347">
        <v>99.79655499796554</v>
      </c>
      <c r="F26" s="346">
        <v>1251083.5</v>
      </c>
      <c r="G26" s="348">
        <v>21.25379688774123</v>
      </c>
      <c r="H26" s="349">
        <v>267665</v>
      </c>
      <c r="I26" s="298">
        <v>267665</v>
      </c>
      <c r="J26" s="350">
        <v>100</v>
      </c>
      <c r="K26" s="298">
        <v>689629</v>
      </c>
      <c r="L26" s="351">
        <v>25.764631162086935</v>
      </c>
      <c r="M26" s="352">
        <v>15884</v>
      </c>
      <c r="N26" s="300">
        <v>15884</v>
      </c>
      <c r="O26" s="353">
        <v>100</v>
      </c>
      <c r="P26" s="298">
        <v>37185</v>
      </c>
      <c r="Q26" s="354">
        <v>23.41035003777386</v>
      </c>
      <c r="R26" s="355">
        <v>840</v>
      </c>
      <c r="S26" s="298">
        <v>840</v>
      </c>
      <c r="T26" s="356">
        <v>100</v>
      </c>
      <c r="U26" s="298">
        <v>1183</v>
      </c>
      <c r="V26" s="357">
        <v>14.083333333333334</v>
      </c>
      <c r="W26" s="349">
        <v>16716</v>
      </c>
      <c r="X26" s="298">
        <v>14783</v>
      </c>
      <c r="Y26" s="353">
        <v>88.43622876286193</v>
      </c>
      <c r="Z26" s="298">
        <v>18118</v>
      </c>
      <c r="AA26" s="358">
        <v>12.25596969491984</v>
      </c>
      <c r="AB26" s="352">
        <v>16269</v>
      </c>
      <c r="AC26" s="300">
        <v>16269</v>
      </c>
      <c r="AD26" s="359">
        <v>100</v>
      </c>
      <c r="AE26" s="346">
        <v>18733</v>
      </c>
      <c r="AF26" s="360">
        <v>11.514536849222448</v>
      </c>
      <c r="AG26" s="352">
        <v>113207</v>
      </c>
      <c r="AH26" s="300">
        <v>113207</v>
      </c>
      <c r="AI26" s="361">
        <v>100</v>
      </c>
      <c r="AJ26" s="298">
        <v>195811</v>
      </c>
      <c r="AK26" s="358">
        <v>17.296721934156015</v>
      </c>
      <c r="AL26" s="352">
        <v>128763</v>
      </c>
      <c r="AM26" s="300">
        <v>128763</v>
      </c>
      <c r="AN26" s="362">
        <v>100</v>
      </c>
      <c r="AO26" s="298">
        <v>247098</v>
      </c>
      <c r="AP26" s="358">
        <v>19.190140024696536</v>
      </c>
      <c r="AQ26" s="363">
        <v>30886</v>
      </c>
      <c r="AR26" s="364">
        <v>30708</v>
      </c>
      <c r="AS26" s="365">
        <v>99.42368710742731</v>
      </c>
      <c r="AT26" s="364">
        <v>42955</v>
      </c>
      <c r="AU26" s="366">
        <v>13.988211540966525</v>
      </c>
      <c r="AV26" s="367">
        <v>3211</v>
      </c>
      <c r="AW26" s="368">
        <v>2086</v>
      </c>
      <c r="AX26" s="369">
        <v>64.9641856119589</v>
      </c>
      <c r="AY26" s="370">
        <v>6428</v>
      </c>
      <c r="AZ26" s="562">
        <v>30.81495685522531</v>
      </c>
      <c r="BA26" s="345">
        <v>1666</v>
      </c>
      <c r="BB26" s="346">
        <v>1666</v>
      </c>
      <c r="BC26" s="350">
        <v>100</v>
      </c>
      <c r="BD26" s="346">
        <v>1370</v>
      </c>
      <c r="BE26" s="532">
        <v>8.22328931572629</v>
      </c>
      <c r="BF26" s="371">
        <v>5783</v>
      </c>
      <c r="BG26" s="372">
        <v>5708</v>
      </c>
      <c r="BH26" s="373">
        <v>98.70309527926682</v>
      </c>
      <c r="BI26" s="372">
        <v>3499</v>
      </c>
      <c r="BJ26" s="374">
        <v>6.129992992291521</v>
      </c>
      <c r="BK26" s="371">
        <v>1581</v>
      </c>
      <c r="BL26" s="375">
        <v>1581</v>
      </c>
      <c r="BM26" s="373">
        <v>100</v>
      </c>
      <c r="BN26" s="375">
        <v>2215</v>
      </c>
      <c r="BO26" s="376">
        <v>14.0101201771031</v>
      </c>
      <c r="BP26" s="377">
        <v>1223</v>
      </c>
      <c r="BQ26" s="378">
        <v>1223</v>
      </c>
      <c r="BR26" s="379">
        <v>100</v>
      </c>
      <c r="BS26" s="378">
        <v>1026.5</v>
      </c>
      <c r="BT26" s="380">
        <v>8.39329517579722</v>
      </c>
      <c r="BU26" s="381">
        <v>1336</v>
      </c>
      <c r="BV26" s="382">
        <v>1336</v>
      </c>
      <c r="BW26" s="383">
        <v>100</v>
      </c>
      <c r="BX26" s="382">
        <v>619</v>
      </c>
      <c r="BY26" s="383">
        <v>4.633233532934132</v>
      </c>
      <c r="BZ26" s="384">
        <v>1106</v>
      </c>
      <c r="CA26" s="385">
        <v>1106</v>
      </c>
      <c r="CB26" s="386">
        <v>100</v>
      </c>
      <c r="CC26" s="385">
        <v>384</v>
      </c>
      <c r="CD26" s="387">
        <v>3.4719710669077757</v>
      </c>
      <c r="CE26" s="384">
        <v>133117</v>
      </c>
      <c r="CF26" s="385">
        <v>0</v>
      </c>
      <c r="CG26" s="385">
        <v>0</v>
      </c>
      <c r="CH26" s="385">
        <v>0</v>
      </c>
      <c r="CI26" s="388">
        <v>0</v>
      </c>
    </row>
  </sheetData>
  <sheetProtection/>
  <mergeCells count="20">
    <mergeCell ref="CE2:CI2"/>
    <mergeCell ref="BF2:BJ2"/>
    <mergeCell ref="BK2:BO2"/>
    <mergeCell ref="BP2:BT2"/>
    <mergeCell ref="BU2:BY2"/>
    <mergeCell ref="AB2:AF2"/>
    <mergeCell ref="A2:A3"/>
    <mergeCell ref="B2:B3"/>
    <mergeCell ref="C2:G2"/>
    <mergeCell ref="H2:L2"/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6" sqref="M16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6.00390625" style="3" customWidth="1"/>
    <col min="5" max="8" width="7.0039062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6.7539062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875" style="3" customWidth="1"/>
    <col min="23" max="23" width="6.75390625" style="3" customWidth="1"/>
    <col min="24" max="24" width="6.875" style="3" bestFit="1" customWidth="1"/>
    <col min="25" max="26" width="8.25390625" style="3" customWidth="1"/>
    <col min="27" max="27" width="7.00390625" style="3" customWidth="1"/>
    <col min="28" max="28" width="8.25390625" style="3" customWidth="1"/>
    <col min="29" max="29" width="5.00390625" style="3" bestFit="1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5.00390625" style="3" bestFit="1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4.7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299"/>
      <c r="B1" s="581" t="s">
        <v>138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302"/>
      <c r="X1" s="302"/>
      <c r="Y1" s="302"/>
      <c r="Z1" s="302"/>
      <c r="AA1" s="302"/>
      <c r="AB1" s="302"/>
      <c r="AC1" s="302"/>
      <c r="AD1" s="302"/>
      <c r="AE1" s="302"/>
      <c r="AF1" s="572"/>
      <c r="AG1" s="570"/>
      <c r="AH1" s="570"/>
      <c r="AI1" s="301"/>
      <c r="AJ1" s="301"/>
      <c r="AK1" s="301"/>
      <c r="AM1" s="301"/>
      <c r="AN1" s="305"/>
      <c r="AO1" s="305"/>
      <c r="AP1" s="305"/>
      <c r="AQ1" s="305"/>
      <c r="AR1" s="305"/>
      <c r="AS1" s="303"/>
      <c r="AT1" s="303"/>
      <c r="AU1" s="304"/>
      <c r="AV1" s="304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</row>
    <row r="2" spans="1:63" ht="22.5" customHeight="1" thickBot="1">
      <c r="A2" s="598" t="s">
        <v>17</v>
      </c>
      <c r="B2" s="604" t="s">
        <v>47</v>
      </c>
      <c r="C2" s="605"/>
      <c r="D2" s="606"/>
      <c r="E2" s="599" t="s">
        <v>26</v>
      </c>
      <c r="F2" s="599"/>
      <c r="G2" s="599"/>
      <c r="H2" s="599"/>
      <c r="I2" s="599"/>
      <c r="J2" s="600" t="s">
        <v>27</v>
      </c>
      <c r="K2" s="601"/>
      <c r="L2" s="601"/>
      <c r="M2" s="601"/>
      <c r="N2" s="602"/>
      <c r="O2" s="597" t="s">
        <v>48</v>
      </c>
      <c r="P2" s="597"/>
      <c r="Q2" s="597"/>
      <c r="R2" s="597"/>
      <c r="S2" s="597"/>
      <c r="T2" s="597" t="s">
        <v>28</v>
      </c>
      <c r="U2" s="597"/>
      <c r="V2" s="597"/>
      <c r="W2" s="597"/>
      <c r="X2" s="597"/>
      <c r="Y2" s="600" t="s">
        <v>29</v>
      </c>
      <c r="Z2" s="601"/>
      <c r="AA2" s="601"/>
      <c r="AB2" s="601"/>
      <c r="AC2" s="603"/>
      <c r="AD2" s="597" t="s">
        <v>30</v>
      </c>
      <c r="AE2" s="597"/>
      <c r="AF2" s="597"/>
      <c r="AG2" s="597"/>
      <c r="AH2" s="597"/>
      <c r="AI2" s="597" t="s">
        <v>31</v>
      </c>
      <c r="AJ2" s="597"/>
      <c r="AK2" s="597"/>
      <c r="AL2" s="597"/>
      <c r="AM2" s="597"/>
      <c r="AN2" s="568" t="s">
        <v>49</v>
      </c>
      <c r="AO2" s="569"/>
      <c r="AP2" s="569"/>
      <c r="AQ2" s="596"/>
      <c r="AR2" s="597" t="s">
        <v>32</v>
      </c>
      <c r="AS2" s="597"/>
      <c r="AT2" s="597"/>
      <c r="AU2" s="597"/>
      <c r="AV2" s="597"/>
      <c r="AW2" s="597" t="s">
        <v>33</v>
      </c>
      <c r="AX2" s="597"/>
      <c r="AY2" s="597"/>
      <c r="AZ2" s="597"/>
      <c r="BA2" s="597"/>
      <c r="BB2" s="597" t="s">
        <v>34</v>
      </c>
      <c r="BC2" s="597"/>
      <c r="BD2" s="597"/>
      <c r="BE2" s="597"/>
      <c r="BF2" s="597"/>
      <c r="BG2" s="571" t="s">
        <v>50</v>
      </c>
      <c r="BH2" s="566"/>
      <c r="BI2" s="566"/>
      <c r="BJ2" s="566"/>
      <c r="BK2" s="567"/>
    </row>
    <row r="3" spans="1:63" ht="117" customHeight="1" thickBot="1">
      <c r="A3" s="598"/>
      <c r="B3" s="307" t="s">
        <v>35</v>
      </c>
      <c r="C3" s="308" t="s">
        <v>36</v>
      </c>
      <c r="D3" s="308" t="s">
        <v>1</v>
      </c>
      <c r="E3" s="309" t="s">
        <v>35</v>
      </c>
      <c r="F3" s="310" t="s">
        <v>36</v>
      </c>
      <c r="G3" s="310" t="s">
        <v>1</v>
      </c>
      <c r="H3" s="310" t="s">
        <v>37</v>
      </c>
      <c r="I3" s="311" t="s">
        <v>38</v>
      </c>
      <c r="J3" s="307" t="s">
        <v>35</v>
      </c>
      <c r="K3" s="308" t="s">
        <v>39</v>
      </c>
      <c r="L3" s="308" t="s">
        <v>1</v>
      </c>
      <c r="M3" s="308" t="s">
        <v>40</v>
      </c>
      <c r="N3" s="312" t="s">
        <v>38</v>
      </c>
      <c r="O3" s="307" t="s">
        <v>35</v>
      </c>
      <c r="P3" s="308" t="s">
        <v>39</v>
      </c>
      <c r="Q3" s="308" t="s">
        <v>1</v>
      </c>
      <c r="R3" s="308" t="s">
        <v>40</v>
      </c>
      <c r="S3" s="312" t="s">
        <v>38</v>
      </c>
      <c r="T3" s="307" t="s">
        <v>35</v>
      </c>
      <c r="U3" s="308" t="s">
        <v>39</v>
      </c>
      <c r="V3" s="308" t="s">
        <v>1</v>
      </c>
      <c r="W3" s="308" t="s">
        <v>40</v>
      </c>
      <c r="X3" s="312" t="s">
        <v>41</v>
      </c>
      <c r="Y3" s="307" t="s">
        <v>35</v>
      </c>
      <c r="Z3" s="308" t="s">
        <v>39</v>
      </c>
      <c r="AA3" s="308" t="s">
        <v>1</v>
      </c>
      <c r="AB3" s="308" t="s">
        <v>40</v>
      </c>
      <c r="AC3" s="312" t="s">
        <v>38</v>
      </c>
      <c r="AD3" s="307" t="s">
        <v>35</v>
      </c>
      <c r="AE3" s="308" t="s">
        <v>39</v>
      </c>
      <c r="AF3" s="308" t="s">
        <v>1</v>
      </c>
      <c r="AG3" s="308" t="s">
        <v>40</v>
      </c>
      <c r="AH3" s="312" t="s">
        <v>38</v>
      </c>
      <c r="AI3" s="307" t="s">
        <v>42</v>
      </c>
      <c r="AJ3" s="308" t="s">
        <v>39</v>
      </c>
      <c r="AK3" s="308" t="s">
        <v>1</v>
      </c>
      <c r="AL3" s="308" t="s">
        <v>40</v>
      </c>
      <c r="AM3" s="312" t="s">
        <v>38</v>
      </c>
      <c r="AN3" s="313" t="s">
        <v>35</v>
      </c>
      <c r="AO3" s="314" t="s">
        <v>39</v>
      </c>
      <c r="AP3" s="314" t="s">
        <v>40</v>
      </c>
      <c r="AQ3" s="315" t="s">
        <v>38</v>
      </c>
      <c r="AR3" s="307" t="s">
        <v>35</v>
      </c>
      <c r="AS3" s="308" t="s">
        <v>39</v>
      </c>
      <c r="AT3" s="308" t="s">
        <v>1</v>
      </c>
      <c r="AU3" s="308" t="s">
        <v>40</v>
      </c>
      <c r="AV3" s="312" t="s">
        <v>38</v>
      </c>
      <c r="AW3" s="307" t="s">
        <v>42</v>
      </c>
      <c r="AX3" s="308" t="s">
        <v>39</v>
      </c>
      <c r="AY3" s="308" t="s">
        <v>1</v>
      </c>
      <c r="AZ3" s="308" t="s">
        <v>40</v>
      </c>
      <c r="BA3" s="312" t="s">
        <v>38</v>
      </c>
      <c r="BB3" s="307" t="s">
        <v>42</v>
      </c>
      <c r="BC3" s="308" t="s">
        <v>39</v>
      </c>
      <c r="BD3" s="308" t="s">
        <v>1</v>
      </c>
      <c r="BE3" s="308" t="s">
        <v>40</v>
      </c>
      <c r="BF3" s="312" t="s">
        <v>38</v>
      </c>
      <c r="BG3" s="309" t="s">
        <v>42</v>
      </c>
      <c r="BH3" s="310" t="s">
        <v>39</v>
      </c>
      <c r="BI3" s="310" t="s">
        <v>1</v>
      </c>
      <c r="BJ3" s="310" t="s">
        <v>40</v>
      </c>
      <c r="BK3" s="311" t="s">
        <v>38</v>
      </c>
    </row>
    <row r="4" spans="1:63" ht="17.25" customHeight="1">
      <c r="A4" s="241" t="s">
        <v>2</v>
      </c>
      <c r="B4" s="242">
        <f>E4+J4+O4+T4+Y4+AD4+AI4+AN4</f>
        <v>255</v>
      </c>
      <c r="C4" s="243">
        <f>F4+K4+P4+U4+Z4+AE4+AJ4+AO4</f>
        <v>60</v>
      </c>
      <c r="D4" s="172">
        <f>C4/B4*100</f>
        <v>23.52941176470588</v>
      </c>
      <c r="E4" s="170"/>
      <c r="F4" s="173"/>
      <c r="G4" s="174"/>
      <c r="H4" s="175"/>
      <c r="I4" s="176"/>
      <c r="J4" s="177">
        <v>255</v>
      </c>
      <c r="K4" s="167">
        <v>60</v>
      </c>
      <c r="L4" s="91">
        <f>K4/J4*100</f>
        <v>23.52941176470588</v>
      </c>
      <c r="M4" s="167">
        <v>120</v>
      </c>
      <c r="N4" s="95">
        <f aca="true" t="shared" si="0" ref="N4:N24">IF(M4&gt;0,M4/K4*10,"")</f>
        <v>20</v>
      </c>
      <c r="O4" s="170">
        <v>0</v>
      </c>
      <c r="P4" s="171"/>
      <c r="Q4" s="171"/>
      <c r="R4" s="171"/>
      <c r="S4" s="178"/>
      <c r="T4" s="170">
        <v>0</v>
      </c>
      <c r="U4" s="167"/>
      <c r="V4" s="167"/>
      <c r="W4" s="167"/>
      <c r="X4" s="168"/>
      <c r="Y4" s="170">
        <v>0</v>
      </c>
      <c r="Z4" s="171"/>
      <c r="AA4" s="179"/>
      <c r="AB4" s="171"/>
      <c r="AC4" s="178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78"/>
      <c r="BG4" s="169">
        <v>0</v>
      </c>
      <c r="BH4" s="167"/>
      <c r="BI4" s="244"/>
      <c r="BJ4" s="167"/>
      <c r="BK4" s="168"/>
    </row>
    <row r="5" spans="1:63" ht="15.75">
      <c r="A5" s="85" t="s">
        <v>18</v>
      </c>
      <c r="B5" s="87">
        <f aca="true" t="shared" si="1" ref="B5:B24">E5+J5+O5+T5+Y5+AD5+AI5+AN5</f>
        <v>8552</v>
      </c>
      <c r="C5" s="88">
        <f aca="true" t="shared" si="2" ref="C5:C24">F5+K5+P5+U5+Z5+AE5+AJ5+AO5</f>
        <v>8552</v>
      </c>
      <c r="D5" s="89">
        <f aca="true" t="shared" si="3" ref="D5:D24">C5/B5*100</f>
        <v>100</v>
      </c>
      <c r="E5" s="543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6514</v>
      </c>
      <c r="L5" s="91">
        <f>K5/J5*100</f>
        <v>100</v>
      </c>
      <c r="M5" s="94">
        <v>10258</v>
      </c>
      <c r="N5" s="95">
        <f t="shared" si="0"/>
        <v>15.747620509671476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44">
        <v>844</v>
      </c>
      <c r="AJ5" s="545">
        <v>844</v>
      </c>
      <c r="AK5" s="102">
        <f>AJ5/AI5*100</f>
        <v>100</v>
      </c>
      <c r="AL5" s="545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34" customFormat="1" ht="15.75">
      <c r="A6" s="85" t="s">
        <v>19</v>
      </c>
      <c r="B6" s="87">
        <f t="shared" si="1"/>
        <v>5823</v>
      </c>
      <c r="C6" s="88">
        <f t="shared" si="2"/>
        <v>3185</v>
      </c>
      <c r="D6" s="89">
        <f t="shared" si="3"/>
        <v>54.69689163661343</v>
      </c>
      <c r="E6" s="135">
        <v>0</v>
      </c>
      <c r="F6" s="136"/>
      <c r="G6" s="91"/>
      <c r="H6" s="136"/>
      <c r="I6" s="92"/>
      <c r="J6" s="93">
        <v>4997</v>
      </c>
      <c r="K6" s="94">
        <v>3035</v>
      </c>
      <c r="L6" s="91">
        <f>K6/J6*100</f>
        <v>60.736441865119076</v>
      </c>
      <c r="M6" s="94">
        <v>4683</v>
      </c>
      <c r="N6" s="95">
        <f t="shared" si="0"/>
        <v>15.42998352553542</v>
      </c>
      <c r="O6" s="96">
        <v>0</v>
      </c>
      <c r="P6" s="97"/>
      <c r="Q6" s="97"/>
      <c r="R6" s="97"/>
      <c r="S6" s="98"/>
      <c r="T6" s="96">
        <v>150</v>
      </c>
      <c r="U6" s="97">
        <v>150</v>
      </c>
      <c r="V6" s="101">
        <f>U6/T6*100</f>
        <v>100</v>
      </c>
      <c r="W6" s="97">
        <v>331</v>
      </c>
      <c r="X6" s="100">
        <f aca="true" t="shared" si="5" ref="X6:X14">IF(W6&gt;0,W6/U6*10,"")</f>
        <v>22.066666666666666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909</v>
      </c>
      <c r="BD6" s="101">
        <f>BC6/BB6*100</f>
        <v>100</v>
      </c>
      <c r="BE6" s="94">
        <v>31815</v>
      </c>
      <c r="BF6" s="100">
        <f t="shared" si="4"/>
        <v>350</v>
      </c>
      <c r="BG6" s="540">
        <v>0</v>
      </c>
      <c r="BH6" s="536"/>
      <c r="BI6" s="539"/>
      <c r="BJ6" s="536"/>
      <c r="BK6" s="541"/>
    </row>
    <row r="7" spans="1:63" ht="15.75">
      <c r="A7" s="85" t="s">
        <v>3</v>
      </c>
      <c r="B7" s="87">
        <f t="shared" si="1"/>
        <v>1049</v>
      </c>
      <c r="C7" s="88">
        <f t="shared" si="2"/>
        <v>1049</v>
      </c>
      <c r="D7" s="89">
        <f t="shared" si="3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0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1"/>
        <v>16552</v>
      </c>
      <c r="C8" s="88">
        <f t="shared" si="2"/>
        <v>12630</v>
      </c>
      <c r="D8" s="89">
        <f t="shared" si="3"/>
        <v>76.3049782503625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8530</v>
      </c>
      <c r="L8" s="91">
        <f aca="true" t="shared" si="6" ref="L8:L13">K8/J8*100</f>
        <v>80.77651515151516</v>
      </c>
      <c r="M8" s="94">
        <v>20381</v>
      </c>
      <c r="N8" s="95">
        <f t="shared" si="0"/>
        <v>23.89331770222743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187</v>
      </c>
      <c r="BD8" s="101">
        <f>BC8/BB8*100</f>
        <v>100</v>
      </c>
      <c r="BE8" s="94">
        <v>6974</v>
      </c>
      <c r="BF8" s="100">
        <f t="shared" si="4"/>
        <v>372.9411764705883</v>
      </c>
      <c r="BG8" s="237">
        <v>0</v>
      </c>
      <c r="BH8" s="94"/>
      <c r="BI8" s="101"/>
      <c r="BJ8" s="94"/>
      <c r="BK8" s="107"/>
    </row>
    <row r="9" spans="1:63" s="534" customFormat="1" ht="15.75">
      <c r="A9" s="85" t="s">
        <v>20</v>
      </c>
      <c r="B9" s="87">
        <f t="shared" si="1"/>
        <v>8573</v>
      </c>
      <c r="C9" s="88">
        <f t="shared" si="2"/>
        <v>7170</v>
      </c>
      <c r="D9" s="89">
        <f t="shared" si="3"/>
        <v>83.63466697772076</v>
      </c>
      <c r="E9" s="135">
        <v>0</v>
      </c>
      <c r="F9" s="136"/>
      <c r="G9" s="91"/>
      <c r="H9" s="136"/>
      <c r="I9" s="92"/>
      <c r="J9" s="93">
        <v>8317</v>
      </c>
      <c r="K9" s="94">
        <v>6914</v>
      </c>
      <c r="L9" s="91">
        <f t="shared" si="6"/>
        <v>83.13093663580618</v>
      </c>
      <c r="M9" s="94">
        <v>13279</v>
      </c>
      <c r="N9" s="95">
        <f t="shared" si="0"/>
        <v>19.205958923922477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38">
        <v>0</v>
      </c>
      <c r="BH9" s="536"/>
      <c r="BI9" s="539"/>
      <c r="BJ9" s="536"/>
      <c r="BK9" s="537"/>
    </row>
    <row r="10" spans="1:63" ht="15.75">
      <c r="A10" s="85" t="s">
        <v>5</v>
      </c>
      <c r="B10" s="87">
        <f t="shared" si="1"/>
        <v>21924</v>
      </c>
      <c r="C10" s="88">
        <f>F10+K10+P10+U10+Z10+AE10+AJ10+AO10</f>
        <v>15530</v>
      </c>
      <c r="D10" s="89">
        <f t="shared" si="3"/>
        <v>70.83561393906221</v>
      </c>
      <c r="E10" s="135">
        <v>0</v>
      </c>
      <c r="F10" s="136"/>
      <c r="G10" s="91"/>
      <c r="H10" s="136"/>
      <c r="I10" s="92"/>
      <c r="J10" s="93">
        <v>17655</v>
      </c>
      <c r="K10" s="94">
        <v>11261</v>
      </c>
      <c r="L10" s="91">
        <f t="shared" si="6"/>
        <v>63.78363069951855</v>
      </c>
      <c r="M10" s="94">
        <v>18187</v>
      </c>
      <c r="N10" s="95">
        <f t="shared" si="0"/>
        <v>16.150430689992007</v>
      </c>
      <c r="O10" s="96">
        <v>0</v>
      </c>
      <c r="P10" s="97"/>
      <c r="Q10" s="97"/>
      <c r="R10" s="97"/>
      <c r="S10" s="98"/>
      <c r="T10" s="96">
        <v>1244</v>
      </c>
      <c r="U10" s="97">
        <v>1244</v>
      </c>
      <c r="V10" s="101">
        <f>U10/T10*100</f>
        <v>100</v>
      </c>
      <c r="W10" s="97">
        <v>833</v>
      </c>
      <c r="X10" s="100">
        <f t="shared" si="5"/>
        <v>6.696141479099679</v>
      </c>
      <c r="Y10" s="106">
        <v>2145</v>
      </c>
      <c r="Z10" s="94">
        <v>2145</v>
      </c>
      <c r="AA10" s="101">
        <f>Z10/Y10*100</f>
        <v>100</v>
      </c>
      <c r="AB10" s="94">
        <v>2659</v>
      </c>
      <c r="AC10" s="100">
        <f>AB10/Z10*10</f>
        <v>12.396270396270397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>
        <v>20.6</v>
      </c>
      <c r="BD10" s="101">
        <f>BC10/BB10*100</f>
        <v>100</v>
      </c>
      <c r="BE10" s="94">
        <v>371</v>
      </c>
      <c r="BF10" s="100">
        <f t="shared" si="4"/>
        <v>180.09708737864077</v>
      </c>
      <c r="BG10" s="106">
        <v>0</v>
      </c>
      <c r="BH10" s="94"/>
      <c r="BI10" s="101"/>
      <c r="BJ10" s="94"/>
      <c r="BK10" s="98"/>
    </row>
    <row r="11" spans="1:63" s="534" customFormat="1" ht="15.75">
      <c r="A11" s="85" t="s">
        <v>6</v>
      </c>
      <c r="B11" s="87">
        <f t="shared" si="1"/>
        <v>32044</v>
      </c>
      <c r="C11" s="88">
        <f t="shared" si="2"/>
        <v>24962</v>
      </c>
      <c r="D11" s="89">
        <f t="shared" si="3"/>
        <v>77.89913868430908</v>
      </c>
      <c r="E11" s="135">
        <v>0</v>
      </c>
      <c r="F11" s="136"/>
      <c r="G11" s="91"/>
      <c r="H11" s="136"/>
      <c r="I11" s="92"/>
      <c r="J11" s="93">
        <v>29621</v>
      </c>
      <c r="K11" s="94">
        <v>22559</v>
      </c>
      <c r="L11" s="91">
        <f t="shared" si="6"/>
        <v>76.15880625232099</v>
      </c>
      <c r="M11" s="94">
        <v>45822</v>
      </c>
      <c r="N11" s="95">
        <f t="shared" si="0"/>
        <v>20.312070570504012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136</v>
      </c>
      <c r="BD11" s="101">
        <f>BC11/BB11*100</f>
        <v>100</v>
      </c>
      <c r="BE11" s="94">
        <v>3933</v>
      </c>
      <c r="BF11" s="100">
        <f t="shared" si="4"/>
        <v>289.19117647058823</v>
      </c>
      <c r="BG11" s="540">
        <v>0</v>
      </c>
      <c r="BH11" s="536"/>
      <c r="BI11" s="539"/>
      <c r="BJ11" s="536"/>
      <c r="BK11" s="541"/>
    </row>
    <row r="12" spans="1:63" s="534" customFormat="1" ht="15.75">
      <c r="A12" s="85" t="s">
        <v>7</v>
      </c>
      <c r="B12" s="87">
        <f t="shared" si="1"/>
        <v>11364</v>
      </c>
      <c r="C12" s="88">
        <f t="shared" si="2"/>
        <v>9725</v>
      </c>
      <c r="D12" s="89">
        <f t="shared" si="3"/>
        <v>85.57726152763112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8792</v>
      </c>
      <c r="L12" s="91">
        <f t="shared" si="6"/>
        <v>84.28722078420094</v>
      </c>
      <c r="M12" s="94">
        <v>11737</v>
      </c>
      <c r="N12" s="95">
        <f t="shared" si="0"/>
        <v>13.349636032757052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0">
        <v>0</v>
      </c>
      <c r="BH12" s="536"/>
      <c r="BI12" s="539"/>
      <c r="BJ12" s="536"/>
      <c r="BK12" s="541"/>
    </row>
    <row r="13" spans="1:63" ht="18" customHeight="1">
      <c r="A13" s="85" t="s">
        <v>8</v>
      </c>
      <c r="B13" s="87">
        <f t="shared" si="1"/>
        <v>11094</v>
      </c>
      <c r="C13" s="88">
        <f>F13+K13+P13+U13+Z13+AE13+AJ13+AO13</f>
        <v>10196</v>
      </c>
      <c r="D13" s="89">
        <f t="shared" si="3"/>
        <v>91.90553452316567</v>
      </c>
      <c r="E13" s="135">
        <v>0</v>
      </c>
      <c r="F13" s="136"/>
      <c r="G13" s="91"/>
      <c r="H13" s="136"/>
      <c r="I13" s="92"/>
      <c r="J13" s="93">
        <v>8634</v>
      </c>
      <c r="K13" s="94">
        <v>7796</v>
      </c>
      <c r="L13" s="91">
        <f t="shared" si="6"/>
        <v>90.29418577716007</v>
      </c>
      <c r="M13" s="94">
        <v>15621</v>
      </c>
      <c r="N13" s="95">
        <f t="shared" si="0"/>
        <v>20.037198563365827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34" customFormat="1" ht="15.75">
      <c r="A14" s="85" t="s">
        <v>9</v>
      </c>
      <c r="B14" s="87">
        <f t="shared" si="1"/>
        <v>14904</v>
      </c>
      <c r="C14" s="88">
        <f t="shared" si="2"/>
        <v>14904</v>
      </c>
      <c r="D14" s="89">
        <f t="shared" si="3"/>
        <v>100</v>
      </c>
      <c r="E14" s="135">
        <v>0</v>
      </c>
      <c r="F14" s="546"/>
      <c r="G14" s="91"/>
      <c r="H14" s="136"/>
      <c r="I14" s="92"/>
      <c r="J14" s="93">
        <v>14171</v>
      </c>
      <c r="K14" s="94">
        <v>14171</v>
      </c>
      <c r="L14" s="91">
        <f aca="true" t="shared" si="9" ref="L14:L20">K14/J14*100</f>
        <v>100</v>
      </c>
      <c r="M14" s="94">
        <v>25580</v>
      </c>
      <c r="N14" s="95">
        <f t="shared" si="0"/>
        <v>18.050949121445207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38">
        <v>0</v>
      </c>
      <c r="BH14" s="536"/>
      <c r="BI14" s="539"/>
      <c r="BJ14" s="536"/>
      <c r="BK14" s="537"/>
    </row>
    <row r="15" spans="1:63" ht="15.75">
      <c r="A15" s="85" t="s">
        <v>10</v>
      </c>
      <c r="B15" s="87">
        <f t="shared" si="1"/>
        <v>11934</v>
      </c>
      <c r="C15" s="88">
        <f t="shared" si="2"/>
        <v>10984</v>
      </c>
      <c r="D15" s="89">
        <f t="shared" si="3"/>
        <v>92.03955086308028</v>
      </c>
      <c r="E15" s="135">
        <v>0</v>
      </c>
      <c r="F15" s="136"/>
      <c r="G15" s="91"/>
      <c r="H15" s="136"/>
      <c r="I15" s="92"/>
      <c r="J15" s="93">
        <v>10830</v>
      </c>
      <c r="K15" s="94">
        <v>10500</v>
      </c>
      <c r="L15" s="91">
        <f t="shared" si="9"/>
        <v>96.95290858725761</v>
      </c>
      <c r="M15" s="94">
        <v>10740</v>
      </c>
      <c r="N15" s="95">
        <f t="shared" si="0"/>
        <v>10.22857142857143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34" customFormat="1" ht="15.75">
      <c r="A16" s="85" t="s">
        <v>21</v>
      </c>
      <c r="B16" s="87">
        <f t="shared" si="1"/>
        <v>15055</v>
      </c>
      <c r="C16" s="88">
        <f t="shared" si="2"/>
        <v>14357</v>
      </c>
      <c r="D16" s="89">
        <f t="shared" si="3"/>
        <v>95.36366655596147</v>
      </c>
      <c r="E16" s="135">
        <v>0</v>
      </c>
      <c r="F16" s="136"/>
      <c r="G16" s="91"/>
      <c r="H16" s="136"/>
      <c r="I16" s="92"/>
      <c r="J16" s="93">
        <v>15055</v>
      </c>
      <c r="K16" s="94">
        <v>14357</v>
      </c>
      <c r="L16" s="91">
        <f t="shared" si="9"/>
        <v>95.36366655596147</v>
      </c>
      <c r="M16" s="94">
        <v>26311</v>
      </c>
      <c r="N16" s="95">
        <f t="shared" si="0"/>
        <v>18.326252002507488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47">
        <v>0</v>
      </c>
      <c r="AJ16" s="548"/>
      <c r="AK16" s="102"/>
      <c r="AL16" s="548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38">
        <v>0</v>
      </c>
      <c r="BH16" s="536"/>
      <c r="BI16" s="539"/>
      <c r="BJ16" s="536"/>
      <c r="BK16" s="537"/>
    </row>
    <row r="17" spans="1:63" ht="15.75">
      <c r="A17" s="85" t="s">
        <v>11</v>
      </c>
      <c r="B17" s="87">
        <f t="shared" si="1"/>
        <v>4359</v>
      </c>
      <c r="C17" s="88">
        <f>F17+K17+P17+U17+Z17+AE17+AJ17+AO17</f>
        <v>3750</v>
      </c>
      <c r="D17" s="89">
        <f t="shared" si="3"/>
        <v>86.02890571231934</v>
      </c>
      <c r="E17" s="135">
        <v>0</v>
      </c>
      <c r="F17" s="136"/>
      <c r="G17" s="91"/>
      <c r="H17" s="136"/>
      <c r="I17" s="92"/>
      <c r="J17" s="93">
        <v>4096</v>
      </c>
      <c r="K17" s="94">
        <v>3487</v>
      </c>
      <c r="L17" s="91">
        <f t="shared" si="9"/>
        <v>85.1318359375</v>
      </c>
      <c r="M17" s="94">
        <v>3912</v>
      </c>
      <c r="N17" s="95">
        <f t="shared" si="0"/>
        <v>11.218812733008317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0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34" customFormat="1" ht="17.25" customHeight="1">
      <c r="A18" s="85" t="s">
        <v>12</v>
      </c>
      <c r="B18" s="87">
        <f t="shared" si="1"/>
        <v>8241</v>
      </c>
      <c r="C18" s="88">
        <f t="shared" si="2"/>
        <v>6874</v>
      </c>
      <c r="D18" s="89">
        <f t="shared" si="3"/>
        <v>83.41220725640093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6094</v>
      </c>
      <c r="L18" s="91">
        <f t="shared" si="9"/>
        <v>89.98818665091554</v>
      </c>
      <c r="M18" s="94">
        <v>6192</v>
      </c>
      <c r="N18" s="95">
        <f t="shared" si="0"/>
        <v>10.16081391532655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635</v>
      </c>
      <c r="AT18" s="101">
        <f t="shared" si="7"/>
        <v>100</v>
      </c>
      <c r="AU18" s="94">
        <v>12082</v>
      </c>
      <c r="AV18" s="100">
        <f t="shared" si="8"/>
        <v>190.26771653543307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38">
        <v>3</v>
      </c>
      <c r="BH18" s="536">
        <v>3</v>
      </c>
      <c r="BI18" s="539">
        <f>BH18/BG18*100</f>
        <v>100</v>
      </c>
      <c r="BJ18" s="539">
        <v>51</v>
      </c>
      <c r="BK18" s="537">
        <f>BJ18/BH18*10</f>
        <v>170</v>
      </c>
    </row>
    <row r="19" spans="1:63" ht="15.75">
      <c r="A19" s="85" t="s">
        <v>22</v>
      </c>
      <c r="B19" s="87">
        <f t="shared" si="1"/>
        <v>13880</v>
      </c>
      <c r="C19" s="88">
        <f t="shared" si="2"/>
        <v>12236</v>
      </c>
      <c r="D19" s="89">
        <f t="shared" si="3"/>
        <v>88.15561959654178</v>
      </c>
      <c r="E19" s="135">
        <v>0</v>
      </c>
      <c r="F19" s="136"/>
      <c r="G19" s="91"/>
      <c r="H19" s="136"/>
      <c r="I19" s="92"/>
      <c r="J19" s="93">
        <v>13009</v>
      </c>
      <c r="K19" s="94">
        <v>11905</v>
      </c>
      <c r="L19" s="91">
        <f t="shared" si="9"/>
        <v>91.51356753017143</v>
      </c>
      <c r="M19" s="94">
        <v>23765</v>
      </c>
      <c r="N19" s="95">
        <f t="shared" si="0"/>
        <v>19.96220075598488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200</v>
      </c>
      <c r="AY19" s="101">
        <f>AX19/AW19*100</f>
        <v>100</v>
      </c>
      <c r="AZ19" s="94">
        <v>5166</v>
      </c>
      <c r="BA19" s="100">
        <f>AZ19/AX19*10</f>
        <v>258.29999999999995</v>
      </c>
      <c r="BB19" s="106">
        <v>29</v>
      </c>
      <c r="BC19" s="94">
        <v>29</v>
      </c>
      <c r="BD19" s="101">
        <f>BC19/BB19*100</f>
        <v>100</v>
      </c>
      <c r="BE19" s="94">
        <v>897</v>
      </c>
      <c r="BF19" s="100">
        <f t="shared" si="4"/>
        <v>309.31034482758616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1"/>
        <v>2983</v>
      </c>
      <c r="C20" s="88">
        <f t="shared" si="2"/>
        <v>2278</v>
      </c>
      <c r="D20" s="89">
        <f t="shared" si="3"/>
        <v>76.3660744217231</v>
      </c>
      <c r="E20" s="135">
        <v>0</v>
      </c>
      <c r="F20" s="136"/>
      <c r="G20" s="91"/>
      <c r="H20" s="136"/>
      <c r="I20" s="92"/>
      <c r="J20" s="93">
        <v>1759</v>
      </c>
      <c r="K20" s="94">
        <v>1155</v>
      </c>
      <c r="L20" s="91">
        <f t="shared" si="9"/>
        <v>65.6623081296191</v>
      </c>
      <c r="M20" s="94">
        <v>1995</v>
      </c>
      <c r="N20" s="95">
        <f t="shared" si="0"/>
        <v>17.272727272727273</v>
      </c>
      <c r="O20" s="96">
        <v>0</v>
      </c>
      <c r="P20" s="97"/>
      <c r="Q20" s="97"/>
      <c r="R20" s="97"/>
      <c r="S20" s="98"/>
      <c r="T20" s="106">
        <v>285</v>
      </c>
      <c r="U20" s="94">
        <v>285</v>
      </c>
      <c r="V20" s="101">
        <f>U20/T20*100</f>
        <v>100</v>
      </c>
      <c r="W20" s="94">
        <v>270</v>
      </c>
      <c r="X20" s="100">
        <f t="shared" si="10"/>
        <v>9.473684210526315</v>
      </c>
      <c r="Y20" s="106">
        <v>939</v>
      </c>
      <c r="Z20" s="94">
        <v>838</v>
      </c>
      <c r="AA20" s="101">
        <f>Z20/Y20*100</f>
        <v>89.24387646432375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40</v>
      </c>
      <c r="BD20" s="101">
        <f>BC20/BB20*100</f>
        <v>100</v>
      </c>
      <c r="BE20" s="94">
        <v>204</v>
      </c>
      <c r="BF20" s="100">
        <f t="shared" si="4"/>
        <v>51</v>
      </c>
      <c r="BG20" s="237">
        <v>0</v>
      </c>
      <c r="BH20" s="94"/>
      <c r="BI20" s="101"/>
      <c r="BJ20" s="101"/>
      <c r="BK20" s="107"/>
    </row>
    <row r="21" spans="1:63" s="534" customFormat="1" ht="15.75">
      <c r="A21" s="85" t="s">
        <v>13</v>
      </c>
      <c r="B21" s="87">
        <f t="shared" si="1"/>
        <v>4586</v>
      </c>
      <c r="C21" s="88">
        <f t="shared" si="2"/>
        <v>3079</v>
      </c>
      <c r="D21" s="89">
        <f t="shared" si="3"/>
        <v>67.13911905800262</v>
      </c>
      <c r="E21" s="135">
        <v>0</v>
      </c>
      <c r="F21" s="136"/>
      <c r="G21" s="91"/>
      <c r="H21" s="136"/>
      <c r="I21" s="92"/>
      <c r="J21" s="93">
        <v>4586</v>
      </c>
      <c r="K21" s="94">
        <v>3079</v>
      </c>
      <c r="L21" s="91">
        <f>K21/J21*100</f>
        <v>67.13911905800262</v>
      </c>
      <c r="M21" s="94">
        <v>3348</v>
      </c>
      <c r="N21" s="95">
        <f t="shared" si="0"/>
        <v>10.873660279311466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38">
        <v>0</v>
      </c>
      <c r="BH21" s="536"/>
      <c r="BI21" s="539"/>
      <c r="BJ21" s="539"/>
      <c r="BK21" s="537"/>
    </row>
    <row r="22" spans="1:63" ht="15.75">
      <c r="A22" s="85" t="s">
        <v>14</v>
      </c>
      <c r="B22" s="87">
        <f t="shared" si="1"/>
        <v>13280</v>
      </c>
      <c r="C22" s="88">
        <f>F22+K22+P22+U22+Z22+AE22+AJ22+AO22</f>
        <v>9892</v>
      </c>
      <c r="D22" s="89">
        <f t="shared" si="3"/>
        <v>74.48795180722891</v>
      </c>
      <c r="E22" s="135">
        <v>0</v>
      </c>
      <c r="F22" s="136"/>
      <c r="G22" s="91"/>
      <c r="H22" s="136"/>
      <c r="I22" s="92"/>
      <c r="J22" s="93">
        <v>8021</v>
      </c>
      <c r="K22" s="94">
        <v>4729</v>
      </c>
      <c r="L22" s="91">
        <f>K22/J22*100</f>
        <v>58.95773594314924</v>
      </c>
      <c r="M22" s="94">
        <v>9568</v>
      </c>
      <c r="N22" s="95">
        <f t="shared" si="0"/>
        <v>20.232607316557413</v>
      </c>
      <c r="O22" s="106">
        <v>2325</v>
      </c>
      <c r="P22" s="94">
        <v>2229</v>
      </c>
      <c r="Q22" s="101">
        <f>P22/O22*100</f>
        <v>95.87096774193549</v>
      </c>
      <c r="R22" s="94">
        <v>102318</v>
      </c>
      <c r="S22" s="100">
        <f>IF(R22&gt;0,R22/P22*10,"")</f>
        <v>459.0309555854643</v>
      </c>
      <c r="T22" s="106">
        <v>2052</v>
      </c>
      <c r="U22" s="94">
        <v>2052</v>
      </c>
      <c r="V22" s="101">
        <f>U22/T22*100</f>
        <v>100</v>
      </c>
      <c r="W22" s="94">
        <v>2411</v>
      </c>
      <c r="X22" s="100">
        <f t="shared" si="10"/>
        <v>11.749512670565302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42</v>
      </c>
      <c r="BD22" s="101">
        <f>BC22/BB22*100</f>
        <v>100</v>
      </c>
      <c r="BE22" s="94">
        <v>900</v>
      </c>
      <c r="BF22" s="100">
        <f t="shared" si="4"/>
        <v>214.28571428571428</v>
      </c>
      <c r="BG22" s="237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1"/>
        <v>21523</v>
      </c>
      <c r="C23" s="88">
        <f t="shared" si="2"/>
        <v>17524</v>
      </c>
      <c r="D23" s="89">
        <f t="shared" si="3"/>
        <v>81.41987641128095</v>
      </c>
      <c r="E23" s="135">
        <v>0</v>
      </c>
      <c r="F23" s="136"/>
      <c r="G23" s="91"/>
      <c r="H23" s="136"/>
      <c r="I23" s="92"/>
      <c r="J23" s="93">
        <v>11085</v>
      </c>
      <c r="K23" s="94">
        <v>7700</v>
      </c>
      <c r="L23" s="91">
        <f>K23/J23*100</f>
        <v>69.46323861073522</v>
      </c>
      <c r="M23" s="94">
        <v>17179</v>
      </c>
      <c r="N23" s="95">
        <f t="shared" si="0"/>
        <v>22.310389610389613</v>
      </c>
      <c r="O23" s="106">
        <v>9186</v>
      </c>
      <c r="P23" s="94">
        <v>8572</v>
      </c>
      <c r="Q23" s="101">
        <f>P23/O23*100</f>
        <v>93.3159155236229</v>
      </c>
      <c r="R23" s="94">
        <v>289022</v>
      </c>
      <c r="S23" s="100">
        <f>IF(R23&gt;0,R23/P23*10,"")</f>
        <v>337.16985534297714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>
        <v>35</v>
      </c>
      <c r="AF23" s="101">
        <f>AE23/AD23*100</f>
        <v>100</v>
      </c>
      <c r="AG23" s="97">
        <v>3.5</v>
      </c>
      <c r="AH23" s="100">
        <f>AG23/AE23*10</f>
        <v>1</v>
      </c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670</v>
      </c>
      <c r="AY23" s="101">
        <f>AX23/AW23*100</f>
        <v>100</v>
      </c>
      <c r="AZ23" s="94">
        <v>11947</v>
      </c>
      <c r="BA23" s="100">
        <f>AZ23/AX23*10</f>
        <v>178.3134328358209</v>
      </c>
      <c r="BB23" s="106">
        <v>145</v>
      </c>
      <c r="BC23" s="94">
        <v>145</v>
      </c>
      <c r="BD23" s="101">
        <f>BC23/BB23*100</f>
        <v>100</v>
      </c>
      <c r="BE23" s="94">
        <v>5645</v>
      </c>
      <c r="BF23" s="100">
        <f t="shared" si="4"/>
        <v>389.31034482758616</v>
      </c>
      <c r="BG23" s="237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1"/>
        <v>31066</v>
      </c>
      <c r="C24" s="88">
        <f t="shared" si="2"/>
        <v>28905</v>
      </c>
      <c r="D24" s="89">
        <f t="shared" si="3"/>
        <v>93.04384214253525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23031</v>
      </c>
      <c r="L24" s="91">
        <f>K24/J24*100</f>
        <v>91.42187996189266</v>
      </c>
      <c r="M24" s="94">
        <v>46952</v>
      </c>
      <c r="N24" s="95">
        <f t="shared" si="0"/>
        <v>20.386435673657246</v>
      </c>
      <c r="O24" s="106">
        <v>1083</v>
      </c>
      <c r="P24" s="94">
        <v>1083</v>
      </c>
      <c r="Q24" s="101">
        <f>P24/O24*100</f>
        <v>100</v>
      </c>
      <c r="R24" s="94">
        <v>49242</v>
      </c>
      <c r="S24" s="100">
        <f>IF(R24&gt;0,R24/P24*10,"")</f>
        <v>454.68144044321326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428</v>
      </c>
      <c r="AF24" s="101">
        <f>AE24/AD24*100</f>
        <v>100</v>
      </c>
      <c r="AG24" s="97">
        <v>441</v>
      </c>
      <c r="AH24" s="100">
        <f>AG24/AE24*10</f>
        <v>10.30373831775701</v>
      </c>
      <c r="AI24" s="137">
        <v>30</v>
      </c>
      <c r="AJ24" s="90">
        <v>30</v>
      </c>
      <c r="AK24" s="102">
        <f>AJ24/AI24*100</f>
        <v>100</v>
      </c>
      <c r="AL24" s="90">
        <v>10</v>
      </c>
      <c r="AM24" s="103">
        <f>AL24/AJ24*10</f>
        <v>3.333333333333333</v>
      </c>
      <c r="AN24" s="104">
        <v>0</v>
      </c>
      <c r="AO24" s="94"/>
      <c r="AP24" s="94"/>
      <c r="AQ24" s="105"/>
      <c r="AR24" s="106">
        <v>2471</v>
      </c>
      <c r="AS24" s="94">
        <v>2471</v>
      </c>
      <c r="AT24" s="101">
        <f>AS24/AR24*100</f>
        <v>100</v>
      </c>
      <c r="AU24" s="94">
        <v>63500</v>
      </c>
      <c r="AV24" s="100">
        <f>AU24/AS24*10</f>
        <v>256.98097936058275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4" t="s">
        <v>43</v>
      </c>
      <c r="B25" s="265"/>
      <c r="C25" s="266"/>
      <c r="D25" s="267"/>
      <c r="E25" s="268"/>
      <c r="F25" s="269"/>
      <c r="G25" s="181"/>
      <c r="H25" s="269"/>
      <c r="I25" s="186"/>
      <c r="J25" s="180"/>
      <c r="K25" s="162"/>
      <c r="L25" s="181"/>
      <c r="M25" s="162"/>
      <c r="N25" s="182"/>
      <c r="O25" s="164"/>
      <c r="P25" s="162"/>
      <c r="Q25" s="162"/>
      <c r="R25" s="162"/>
      <c r="S25" s="163"/>
      <c r="T25" s="164"/>
      <c r="U25" s="162"/>
      <c r="V25" s="162"/>
      <c r="W25" s="162"/>
      <c r="X25" s="183"/>
      <c r="Y25" s="164"/>
      <c r="Z25" s="162"/>
      <c r="AA25" s="165"/>
      <c r="AB25" s="162"/>
      <c r="AC25" s="163"/>
      <c r="AD25" s="184"/>
      <c r="AE25" s="185"/>
      <c r="AF25" s="165"/>
      <c r="AG25" s="185"/>
      <c r="AH25" s="186"/>
      <c r="AI25" s="187"/>
      <c r="AJ25" s="188"/>
      <c r="AK25" s="188"/>
      <c r="AL25" s="188"/>
      <c r="AM25" s="189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187</v>
      </c>
      <c r="AX25" s="162">
        <v>187</v>
      </c>
      <c r="AY25" s="101">
        <f>AX25/AW25*100</f>
        <v>100</v>
      </c>
      <c r="AZ25" s="162">
        <v>7303</v>
      </c>
      <c r="BA25" s="100">
        <f>IF(AZ25&gt;0,AZ25/AX25*10,"")</f>
        <v>390.5347593582888</v>
      </c>
      <c r="BB25" s="164">
        <v>183</v>
      </c>
      <c r="BC25" s="162">
        <v>183</v>
      </c>
      <c r="BD25" s="165">
        <f>BC25/BB25*100</f>
        <v>100</v>
      </c>
      <c r="BE25" s="162">
        <v>9225</v>
      </c>
      <c r="BF25" s="163">
        <f>BE25/BC25*10</f>
        <v>504.0983606557377</v>
      </c>
      <c r="BG25" s="316"/>
      <c r="BH25" s="162"/>
      <c r="BI25" s="165"/>
      <c r="BJ25" s="165"/>
      <c r="BK25" s="317">
        <f>IF(BJ25&gt;0,BJ25/BH25*10,"")</f>
      </c>
    </row>
    <row r="26" spans="1:63" ht="16.5" thickBot="1">
      <c r="A26" s="270" t="s">
        <v>25</v>
      </c>
      <c r="B26" s="218">
        <f>SUM(B4:B25)</f>
        <v>259041</v>
      </c>
      <c r="C26" s="271">
        <f>SUM(C4:C25)</f>
        <v>217842</v>
      </c>
      <c r="D26" s="272">
        <f>C26/B26*100</f>
        <v>84.09556788307643</v>
      </c>
      <c r="E26" s="273">
        <f>SUM(E4:E24)</f>
        <v>3565</v>
      </c>
      <c r="F26" s="274">
        <f>SUM(F4:F24)</f>
        <v>3565</v>
      </c>
      <c r="G26" s="275">
        <f>F26/E26*100</f>
        <v>100</v>
      </c>
      <c r="H26" s="274">
        <f>SUM(H4:H24)</f>
        <v>5291</v>
      </c>
      <c r="I26" s="276">
        <f>H26/F26*10</f>
        <v>14.841514726507715</v>
      </c>
      <c r="J26" s="528">
        <f>SUM(J4:J24)</f>
        <v>211560</v>
      </c>
      <c r="K26" s="277">
        <f>SUM(K4:K24)</f>
        <v>175669</v>
      </c>
      <c r="L26" s="278">
        <f>K26/J26*100</f>
        <v>83.0350727925884</v>
      </c>
      <c r="M26" s="277">
        <f>SUM(M4:M24)</f>
        <v>315630</v>
      </c>
      <c r="N26" s="279">
        <f>IF(M26&gt;0,M26/K26*10,"")</f>
        <v>17.967313527144803</v>
      </c>
      <c r="O26" s="219">
        <f>SUM(O4:O24)</f>
        <v>12594</v>
      </c>
      <c r="P26" s="277">
        <f>SUM(P5:P24)</f>
        <v>11884</v>
      </c>
      <c r="Q26" s="280">
        <f>P26/O26*100</f>
        <v>94.3623947911704</v>
      </c>
      <c r="R26" s="277">
        <f>SUM(R5:R24)</f>
        <v>440582</v>
      </c>
      <c r="S26" s="279">
        <f>IF(R26&gt;0,R26/P26*10,"")</f>
        <v>370.7354426119151</v>
      </c>
      <c r="T26" s="219">
        <f>SUM(T4:T24)</f>
        <v>8197</v>
      </c>
      <c r="U26" s="277">
        <f>SUM(U5:U24)</f>
        <v>8177</v>
      </c>
      <c r="V26" s="281">
        <f>U26/T26*100</f>
        <v>99.75600829571795</v>
      </c>
      <c r="W26" s="277">
        <f>SUM(W5:W24)</f>
        <v>11075</v>
      </c>
      <c r="X26" s="282">
        <f>IF(W26&gt;0,W26/U26*10,"")</f>
        <v>13.544087073498838</v>
      </c>
      <c r="Y26" s="219">
        <f>SUM(Y4:Y24)</f>
        <v>11533</v>
      </c>
      <c r="Z26" s="277">
        <f>SUM(Z5:Z24)</f>
        <v>11087</v>
      </c>
      <c r="AA26" s="280">
        <f>Z26/Y26*100</f>
        <v>96.132836209139</v>
      </c>
      <c r="AB26" s="277">
        <f>SUM(AB5:AB24)</f>
        <v>15681</v>
      </c>
      <c r="AC26" s="279">
        <f>AB26/Z26*10</f>
        <v>14.143591593758455</v>
      </c>
      <c r="AD26" s="219">
        <f>SUM(AD4:AD24)</f>
        <v>7012</v>
      </c>
      <c r="AE26" s="277">
        <f>SUM(AE5:AE24)</f>
        <v>3641</v>
      </c>
      <c r="AF26" s="281">
        <f>AE26/AD26*100</f>
        <v>51.92527096406161</v>
      </c>
      <c r="AG26" s="277">
        <f>SUM(AG5:AG24)</f>
        <v>1979.5</v>
      </c>
      <c r="AH26" s="282">
        <f>AG26/AE26*10</f>
        <v>5.4366932161494095</v>
      </c>
      <c r="AI26" s="273">
        <f>SUM(AI5:AI24)</f>
        <v>4206</v>
      </c>
      <c r="AJ26" s="274">
        <f>SUM(AJ5:AJ24)</f>
        <v>3819</v>
      </c>
      <c r="AK26" s="283">
        <f>AJ26/AI26*100</f>
        <v>90.79885877318117</v>
      </c>
      <c r="AL26" s="274">
        <f>SUM(AL5:AL24)</f>
        <v>3497</v>
      </c>
      <c r="AM26" s="284">
        <f>AL26/AJ26*10</f>
        <v>9.156847342236187</v>
      </c>
      <c r="AN26" s="285">
        <f>SUM(AN4:AN24)</f>
        <v>374</v>
      </c>
      <c r="AO26" s="286"/>
      <c r="AP26" s="286"/>
      <c r="AQ26" s="287"/>
      <c r="AR26" s="219">
        <f>SUM(AR4:AR24)</f>
        <v>11181</v>
      </c>
      <c r="AS26" s="277">
        <f>SUM(AS4:AS24)</f>
        <v>10930</v>
      </c>
      <c r="AT26" s="280">
        <f>AS26/AR26*100</f>
        <v>97.7551202933548</v>
      </c>
      <c r="AU26" s="277">
        <f>SUM(AU4:AU24)</f>
        <v>215516</v>
      </c>
      <c r="AV26" s="282">
        <f>AU26/AS26*10</f>
        <v>197.17840805123512</v>
      </c>
      <c r="AW26" s="565">
        <f>SUM(AW5:AW25)</f>
        <v>1434.4</v>
      </c>
      <c r="AX26" s="288">
        <f>SUM(AX5:AX25)</f>
        <v>1434.4</v>
      </c>
      <c r="AY26" s="289">
        <f>AX26/AW26*100</f>
        <v>100</v>
      </c>
      <c r="AZ26" s="288">
        <f>SUM(AZ5:AZ25)</f>
        <v>31918</v>
      </c>
      <c r="BA26" s="279">
        <f>IF(AZ26&gt;0,AZ26/AX26*10,"")</f>
        <v>222.51812604573337</v>
      </c>
      <c r="BB26" s="219">
        <f>SUM(BB4:BB25)</f>
        <v>1708.6</v>
      </c>
      <c r="BC26" s="277">
        <f>SUM(BC4:BC25)</f>
        <v>1708.6</v>
      </c>
      <c r="BD26" s="281">
        <f>BC26/BB26*100</f>
        <v>100</v>
      </c>
      <c r="BE26" s="277">
        <f>SUM(BE4:BE25)</f>
        <v>60070</v>
      </c>
      <c r="BF26" s="279">
        <f>BE26/BC26*10</f>
        <v>351.5743883881541</v>
      </c>
      <c r="BG26" s="318">
        <f>SUM(BG4:BG25)</f>
        <v>3</v>
      </c>
      <c r="BH26" s="277">
        <f>SUM(BH4:BH25)</f>
        <v>3</v>
      </c>
      <c r="BI26" s="319">
        <f>BH26/BG26*100</f>
        <v>100</v>
      </c>
      <c r="BJ26" s="280">
        <f>SUM(BJ4:BJ25)</f>
        <v>51</v>
      </c>
      <c r="BK26" s="279">
        <f>BJ26/BH26*10</f>
        <v>170</v>
      </c>
    </row>
    <row r="27" spans="1:63" ht="16.5" thickBot="1">
      <c r="A27" s="320" t="s">
        <v>16</v>
      </c>
      <c r="B27" s="42">
        <v>249313</v>
      </c>
      <c r="C27" s="43">
        <v>223381</v>
      </c>
      <c r="D27" s="63">
        <v>89.59861699951468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174817</v>
      </c>
      <c r="L27" s="50">
        <v>87.31463676547712</v>
      </c>
      <c r="M27" s="47">
        <v>268229</v>
      </c>
      <c r="N27" s="51">
        <v>15.34341625814423</v>
      </c>
      <c r="O27" s="46">
        <v>11064</v>
      </c>
      <c r="P27" s="47">
        <v>11061</v>
      </c>
      <c r="Q27" s="48">
        <v>99.97288503253796</v>
      </c>
      <c r="R27" s="66">
        <v>255397</v>
      </c>
      <c r="S27" s="61">
        <v>230.89865292469034</v>
      </c>
      <c r="T27" s="46">
        <v>6458</v>
      </c>
      <c r="U27" s="47">
        <v>6458</v>
      </c>
      <c r="V27" s="48">
        <v>100</v>
      </c>
      <c r="W27" s="62">
        <v>7307</v>
      </c>
      <c r="X27" s="61">
        <v>11.314648497986992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1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2"/>
      <c r="AR27" s="323">
        <v>11296</v>
      </c>
      <c r="AS27" s="324">
        <v>11249</v>
      </c>
      <c r="AT27" s="325">
        <v>99.58392351274787</v>
      </c>
      <c r="AU27" s="324">
        <v>147261</v>
      </c>
      <c r="AV27" s="326">
        <v>130.91030313805672</v>
      </c>
      <c r="AW27" s="323">
        <v>1634.8</v>
      </c>
      <c r="AX27" s="324">
        <v>1634.8</v>
      </c>
      <c r="AY27" s="325">
        <v>100</v>
      </c>
      <c r="AZ27" s="324">
        <v>27755</v>
      </c>
      <c r="BA27" s="326">
        <v>169.7761194029851</v>
      </c>
      <c r="BB27" s="323">
        <v>1607.2</v>
      </c>
      <c r="BC27" s="324">
        <v>1547.2</v>
      </c>
      <c r="BD27" s="325">
        <v>96.26679940268791</v>
      </c>
      <c r="BE27" s="324">
        <v>46875.1</v>
      </c>
      <c r="BF27" s="326">
        <v>302.9672957600827</v>
      </c>
      <c r="BG27" s="327">
        <v>3</v>
      </c>
      <c r="BH27" s="328">
        <v>0</v>
      </c>
      <c r="BI27" s="44">
        <v>0</v>
      </c>
      <c r="BJ27" s="328">
        <v>0</v>
      </c>
      <c r="BK27" s="329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S16" sqref="S16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hidden="1" customWidth="1"/>
    <col min="13" max="13" width="7.125" style="0" hidden="1" customWidth="1"/>
    <col min="14" max="14" width="8.75390625" style="0" hidden="1" customWidth="1"/>
    <col min="15" max="15" width="8.125" style="0" hidden="1" customWidth="1"/>
    <col min="16" max="16" width="6.375" style="0" hidden="1" customWidth="1"/>
    <col min="17" max="17" width="15.125" style="0" customWidth="1"/>
    <col min="18" max="18" width="11.25390625" style="0" customWidth="1"/>
    <col min="19" max="19" width="14.625" style="0" customWidth="1"/>
    <col min="20" max="20" width="9.375" style="0" customWidth="1"/>
    <col min="21" max="21" width="7.875" style="0" customWidth="1"/>
    <col min="22" max="22" width="13.875" style="0" customWidth="1"/>
    <col min="23" max="23" width="11.625" style="0" customWidth="1"/>
    <col min="24" max="24" width="14.375" style="0" customWidth="1"/>
    <col min="25" max="25" width="9.625" style="0" customWidth="1"/>
    <col min="26" max="26" width="7.375" style="0" customWidth="1"/>
  </cols>
  <sheetData>
    <row r="1" spans="1:26" ht="15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</row>
    <row r="2" spans="1:26" ht="33.75" customHeight="1">
      <c r="A2" s="486"/>
      <c r="B2" s="607" t="s">
        <v>134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487"/>
      <c r="X2" s="486"/>
      <c r="Y2" s="486"/>
      <c r="Z2" s="486"/>
    </row>
    <row r="3" spans="1:26" ht="19.5" customHeight="1" thickBot="1">
      <c r="A3" s="488"/>
      <c r="B3" s="489"/>
      <c r="C3" s="489"/>
      <c r="D3" s="489"/>
      <c r="E3" s="489"/>
      <c r="F3" s="614"/>
      <c r="G3" s="614"/>
      <c r="H3" s="489"/>
      <c r="I3" s="490"/>
      <c r="L3" s="489"/>
      <c r="M3" s="486"/>
      <c r="N3" s="618"/>
      <c r="O3" s="619"/>
      <c r="P3" s="554"/>
      <c r="Q3" s="492"/>
      <c r="R3" s="493"/>
      <c r="S3" s="494"/>
      <c r="T3" s="488"/>
      <c r="U3" s="488"/>
      <c r="V3" s="486"/>
      <c r="W3" s="486"/>
      <c r="X3" s="620">
        <v>43776</v>
      </c>
      <c r="Y3" s="621"/>
      <c r="Z3" s="491"/>
    </row>
    <row r="4" spans="1:26" ht="16.5" customHeight="1" thickBot="1">
      <c r="A4" s="608" t="s">
        <v>17</v>
      </c>
      <c r="B4" s="609" t="s">
        <v>125</v>
      </c>
      <c r="C4" s="609"/>
      <c r="D4" s="609"/>
      <c r="E4" s="609"/>
      <c r="F4" s="609"/>
      <c r="G4" s="610" t="s">
        <v>126</v>
      </c>
      <c r="H4" s="610"/>
      <c r="I4" s="610"/>
      <c r="J4" s="610"/>
      <c r="K4" s="610"/>
      <c r="L4" s="611" t="s">
        <v>127</v>
      </c>
      <c r="M4" s="612"/>
      <c r="N4" s="612"/>
      <c r="O4" s="612"/>
      <c r="P4" s="613"/>
      <c r="Q4" s="615" t="s">
        <v>128</v>
      </c>
      <c r="R4" s="616"/>
      <c r="S4" s="616"/>
      <c r="T4" s="616"/>
      <c r="U4" s="617"/>
      <c r="V4" s="615" t="s">
        <v>129</v>
      </c>
      <c r="W4" s="616"/>
      <c r="X4" s="616"/>
      <c r="Y4" s="616"/>
      <c r="Z4" s="617"/>
    </row>
    <row r="5" spans="1:26" ht="32.25" thickBot="1">
      <c r="A5" s="608"/>
      <c r="B5" s="495" t="s">
        <v>130</v>
      </c>
      <c r="C5" s="496" t="s">
        <v>131</v>
      </c>
      <c r="D5" s="496" t="s">
        <v>132</v>
      </c>
      <c r="E5" s="497" t="s">
        <v>133</v>
      </c>
      <c r="F5" s="498" t="s">
        <v>1</v>
      </c>
      <c r="G5" s="495" t="s">
        <v>130</v>
      </c>
      <c r="H5" s="496" t="s">
        <v>131</v>
      </c>
      <c r="I5" s="496" t="s">
        <v>132</v>
      </c>
      <c r="J5" s="497" t="s">
        <v>133</v>
      </c>
      <c r="K5" s="498" t="s">
        <v>1</v>
      </c>
      <c r="L5" s="495" t="s">
        <v>130</v>
      </c>
      <c r="M5" s="496" t="s">
        <v>131</v>
      </c>
      <c r="N5" s="496" t="s">
        <v>132</v>
      </c>
      <c r="O5" s="497" t="s">
        <v>133</v>
      </c>
      <c r="P5" s="498" t="s">
        <v>1</v>
      </c>
      <c r="Q5" s="495" t="s">
        <v>130</v>
      </c>
      <c r="R5" s="496" t="s">
        <v>131</v>
      </c>
      <c r="S5" s="496" t="s">
        <v>132</v>
      </c>
      <c r="T5" s="496" t="s">
        <v>133</v>
      </c>
      <c r="U5" s="530" t="s">
        <v>1</v>
      </c>
      <c r="V5" s="495" t="s">
        <v>130</v>
      </c>
      <c r="W5" s="496" t="s">
        <v>131</v>
      </c>
      <c r="X5" s="496" t="s">
        <v>132</v>
      </c>
      <c r="Y5" s="496" t="s">
        <v>133</v>
      </c>
      <c r="Z5" s="498" t="s">
        <v>1</v>
      </c>
    </row>
    <row r="6" spans="1:26" s="3" customFormat="1" ht="15.75">
      <c r="A6" s="499" t="s">
        <v>2</v>
      </c>
      <c r="B6" s="500">
        <v>415</v>
      </c>
      <c r="C6" s="500">
        <v>2</v>
      </c>
      <c r="D6" s="501">
        <v>414</v>
      </c>
      <c r="E6" s="501">
        <f aca="true" t="shared" si="0" ref="E6:E27">C6+D6</f>
        <v>416</v>
      </c>
      <c r="F6" s="502">
        <f>E6/B6*100</f>
        <v>100.2409638554217</v>
      </c>
      <c r="G6" s="500">
        <v>0</v>
      </c>
      <c r="H6" s="500">
        <v>0</v>
      </c>
      <c r="I6" s="503">
        <v>0</v>
      </c>
      <c r="J6" s="501">
        <f aca="true" t="shared" si="1" ref="J6:J26">H6+I6</f>
        <v>0</v>
      </c>
      <c r="K6" s="504">
        <v>0</v>
      </c>
      <c r="L6" s="500">
        <v>0</v>
      </c>
      <c r="M6" s="500">
        <v>0</v>
      </c>
      <c r="N6" s="503">
        <v>0</v>
      </c>
      <c r="O6" s="501">
        <f aca="true" t="shared" si="2" ref="O6:O26">M6+N6</f>
        <v>0</v>
      </c>
      <c r="P6" s="504">
        <v>0</v>
      </c>
      <c r="Q6" s="505">
        <v>0</v>
      </c>
      <c r="R6" s="506">
        <v>0</v>
      </c>
      <c r="S6" s="503">
        <v>0</v>
      </c>
      <c r="T6" s="501">
        <f>R6+S6</f>
        <v>0</v>
      </c>
      <c r="U6" s="504">
        <v>0</v>
      </c>
      <c r="V6" s="505">
        <v>132</v>
      </c>
      <c r="W6" s="500">
        <v>0</v>
      </c>
      <c r="X6" s="230">
        <v>90</v>
      </c>
      <c r="Y6" s="507">
        <f aca="true" t="shared" si="3" ref="Y6:Y26">W6+X6</f>
        <v>90</v>
      </c>
      <c r="Z6" s="504">
        <f>Y6/V6*100</f>
        <v>68.18181818181817</v>
      </c>
    </row>
    <row r="7" spans="1:26" s="3" customFormat="1" ht="15.75">
      <c r="A7" s="508" t="s">
        <v>18</v>
      </c>
      <c r="B7" s="500">
        <v>3000</v>
      </c>
      <c r="C7" s="500">
        <v>0</v>
      </c>
      <c r="D7" s="230">
        <v>1960</v>
      </c>
      <c r="E7" s="507">
        <f t="shared" si="0"/>
        <v>1960</v>
      </c>
      <c r="F7" s="504">
        <f aca="true" t="shared" si="4" ref="F7:F27">(E7*100)/B7</f>
        <v>65.33333333333333</v>
      </c>
      <c r="G7" s="500">
        <v>5000</v>
      </c>
      <c r="H7" s="500">
        <v>0</v>
      </c>
      <c r="I7" s="230">
        <v>1850</v>
      </c>
      <c r="J7" s="501">
        <f t="shared" si="1"/>
        <v>1850</v>
      </c>
      <c r="K7" s="504">
        <f>(J7*100)/G7</f>
        <v>37</v>
      </c>
      <c r="L7" s="500">
        <v>1500</v>
      </c>
      <c r="M7" s="500">
        <v>0</v>
      </c>
      <c r="N7" s="230">
        <v>1744</v>
      </c>
      <c r="O7" s="501">
        <f t="shared" si="2"/>
        <v>1744</v>
      </c>
      <c r="P7" s="504">
        <f aca="true" t="shared" si="5" ref="P7:P27">(O7*100)/L7</f>
        <v>116.26666666666667</v>
      </c>
      <c r="Q7" s="505">
        <v>4500</v>
      </c>
      <c r="R7" s="506">
        <v>0</v>
      </c>
      <c r="S7" s="230">
        <v>2305</v>
      </c>
      <c r="T7" s="501">
        <f>R7+S7</f>
        <v>2305</v>
      </c>
      <c r="U7" s="504">
        <f>(T7*100)/Q7</f>
        <v>51.22222222222222</v>
      </c>
      <c r="V7" s="505">
        <v>4500</v>
      </c>
      <c r="W7" s="500">
        <v>0</v>
      </c>
      <c r="X7" s="230">
        <v>2995</v>
      </c>
      <c r="Y7" s="507">
        <f t="shared" si="3"/>
        <v>2995</v>
      </c>
      <c r="Z7" s="504">
        <f aca="true" t="shared" si="6" ref="Z7:Z27">(Y7*100)/V7</f>
        <v>66.55555555555556</v>
      </c>
    </row>
    <row r="8" spans="1:26" s="3" customFormat="1" ht="15.75">
      <c r="A8" s="508" t="s">
        <v>19</v>
      </c>
      <c r="B8" s="500">
        <v>1800</v>
      </c>
      <c r="C8" s="500">
        <v>260</v>
      </c>
      <c r="D8" s="230">
        <v>1930</v>
      </c>
      <c r="E8" s="507">
        <f t="shared" si="0"/>
        <v>2190</v>
      </c>
      <c r="F8" s="504">
        <f t="shared" si="4"/>
        <v>121.66666666666667</v>
      </c>
      <c r="G8" s="500">
        <v>8600</v>
      </c>
      <c r="H8" s="500">
        <v>2000</v>
      </c>
      <c r="I8" s="230">
        <v>7280</v>
      </c>
      <c r="J8" s="501">
        <f t="shared" si="1"/>
        <v>9280</v>
      </c>
      <c r="K8" s="504">
        <f>(J8*100)/G8</f>
        <v>107.90697674418605</v>
      </c>
      <c r="L8" s="500">
        <v>1700</v>
      </c>
      <c r="M8" s="500">
        <v>50</v>
      </c>
      <c r="N8" s="230">
        <v>1700</v>
      </c>
      <c r="O8" s="501">
        <f t="shared" si="2"/>
        <v>1750</v>
      </c>
      <c r="P8" s="504">
        <f t="shared" si="5"/>
        <v>102.94117647058823</v>
      </c>
      <c r="Q8" s="505">
        <v>2800</v>
      </c>
      <c r="R8" s="506">
        <v>1050</v>
      </c>
      <c r="S8" s="230">
        <v>8448</v>
      </c>
      <c r="T8" s="501">
        <f>R8+S8</f>
        <v>9498</v>
      </c>
      <c r="U8" s="504">
        <f>(T8*100)/Q8</f>
        <v>339.2142857142857</v>
      </c>
      <c r="V8" s="505">
        <v>3990</v>
      </c>
      <c r="W8" s="500">
        <v>800</v>
      </c>
      <c r="X8" s="230">
        <v>3990</v>
      </c>
      <c r="Y8" s="507">
        <f t="shared" si="3"/>
        <v>4790</v>
      </c>
      <c r="Z8" s="504">
        <f t="shared" si="6"/>
        <v>120.0501253132832</v>
      </c>
    </row>
    <row r="9" spans="1:26" s="3" customFormat="1" ht="15.75">
      <c r="A9" s="508" t="s">
        <v>3</v>
      </c>
      <c r="B9" s="500">
        <v>1230</v>
      </c>
      <c r="C9" s="500">
        <v>0</v>
      </c>
      <c r="D9" s="230">
        <v>1406</v>
      </c>
      <c r="E9" s="507">
        <f t="shared" si="0"/>
        <v>1406</v>
      </c>
      <c r="F9" s="504">
        <f t="shared" si="4"/>
        <v>114.3089430894309</v>
      </c>
      <c r="G9" s="500">
        <v>157</v>
      </c>
      <c r="H9" s="500">
        <v>0</v>
      </c>
      <c r="I9" s="230">
        <v>710</v>
      </c>
      <c r="J9" s="501">
        <f t="shared" si="1"/>
        <v>710</v>
      </c>
      <c r="K9" s="504">
        <f>(J9*100)/G9</f>
        <v>452.22929936305735</v>
      </c>
      <c r="L9" s="500">
        <v>120</v>
      </c>
      <c r="M9" s="500">
        <v>0</v>
      </c>
      <c r="N9" s="230">
        <v>120</v>
      </c>
      <c r="O9" s="501">
        <f t="shared" si="2"/>
        <v>120</v>
      </c>
      <c r="P9" s="504">
        <f t="shared" si="5"/>
        <v>100</v>
      </c>
      <c r="Q9" s="505">
        <v>0</v>
      </c>
      <c r="R9" s="506">
        <v>0</v>
      </c>
      <c r="S9" s="230">
        <v>0</v>
      </c>
      <c r="T9" s="501">
        <f>R9+S9</f>
        <v>0</v>
      </c>
      <c r="U9" s="504">
        <v>0</v>
      </c>
      <c r="V9" s="505">
        <v>593</v>
      </c>
      <c r="W9" s="500">
        <v>0</v>
      </c>
      <c r="X9" s="230">
        <v>593</v>
      </c>
      <c r="Y9" s="507">
        <f t="shared" si="3"/>
        <v>593</v>
      </c>
      <c r="Z9" s="504">
        <f t="shared" si="6"/>
        <v>100</v>
      </c>
    </row>
    <row r="10" spans="1:26" s="3" customFormat="1" ht="15.75">
      <c r="A10" s="508" t="s">
        <v>4</v>
      </c>
      <c r="B10" s="500">
        <v>3700</v>
      </c>
      <c r="C10" s="500">
        <v>0</v>
      </c>
      <c r="D10" s="230">
        <v>3710</v>
      </c>
      <c r="E10" s="507">
        <f t="shared" si="0"/>
        <v>3710</v>
      </c>
      <c r="F10" s="504">
        <f t="shared" si="4"/>
        <v>100.27027027027027</v>
      </c>
      <c r="G10" s="500">
        <v>0</v>
      </c>
      <c r="H10" s="500">
        <v>0</v>
      </c>
      <c r="I10" s="230">
        <v>0</v>
      </c>
      <c r="J10" s="501">
        <f t="shared" si="1"/>
        <v>0</v>
      </c>
      <c r="K10" s="504">
        <v>0</v>
      </c>
      <c r="L10" s="500">
        <v>1600</v>
      </c>
      <c r="M10" s="500">
        <v>0</v>
      </c>
      <c r="N10" s="230">
        <v>1650</v>
      </c>
      <c r="O10" s="501">
        <f t="shared" si="2"/>
        <v>1650</v>
      </c>
      <c r="P10" s="504">
        <f t="shared" si="5"/>
        <v>103.125</v>
      </c>
      <c r="Q10" s="505">
        <v>0</v>
      </c>
      <c r="R10" s="506">
        <v>0</v>
      </c>
      <c r="S10" s="230">
        <v>0</v>
      </c>
      <c r="T10" s="501">
        <v>0</v>
      </c>
      <c r="U10" s="504">
        <v>0</v>
      </c>
      <c r="V10" s="505">
        <v>1650</v>
      </c>
      <c r="W10" s="500">
        <v>200</v>
      </c>
      <c r="X10" s="230">
        <v>1660</v>
      </c>
      <c r="Y10" s="507">
        <f t="shared" si="3"/>
        <v>1860</v>
      </c>
      <c r="Z10" s="504">
        <f t="shared" si="6"/>
        <v>112.72727272727273</v>
      </c>
    </row>
    <row r="11" spans="1:26" s="3" customFormat="1" ht="15.75">
      <c r="A11" s="508" t="s">
        <v>20</v>
      </c>
      <c r="B11" s="500">
        <v>1241</v>
      </c>
      <c r="C11" s="500">
        <v>0</v>
      </c>
      <c r="D11" s="230">
        <v>3100</v>
      </c>
      <c r="E11" s="507">
        <f t="shared" si="0"/>
        <v>3100</v>
      </c>
      <c r="F11" s="504">
        <f t="shared" si="4"/>
        <v>249.79854955680904</v>
      </c>
      <c r="G11" s="500">
        <v>1896</v>
      </c>
      <c r="H11" s="500">
        <v>1100</v>
      </c>
      <c r="I11" s="230">
        <v>1438</v>
      </c>
      <c r="J11" s="501">
        <f t="shared" si="1"/>
        <v>2538</v>
      </c>
      <c r="K11" s="504">
        <f>(J11*100)/G11</f>
        <v>133.86075949367088</v>
      </c>
      <c r="L11" s="500">
        <v>1173</v>
      </c>
      <c r="M11" s="500">
        <v>350</v>
      </c>
      <c r="N11" s="230">
        <v>850</v>
      </c>
      <c r="O11" s="501">
        <f t="shared" si="2"/>
        <v>1200</v>
      </c>
      <c r="P11" s="504">
        <f t="shared" si="5"/>
        <v>102.30179028132993</v>
      </c>
      <c r="Q11" s="505">
        <v>6554</v>
      </c>
      <c r="R11" s="506">
        <v>1100</v>
      </c>
      <c r="S11" s="230">
        <v>3090</v>
      </c>
      <c r="T11" s="501">
        <f aca="true" t="shared" si="7" ref="T11:T26">R11+S11</f>
        <v>4190</v>
      </c>
      <c r="U11" s="504">
        <f>(T11*100)/Q11</f>
        <v>63.93042416844675</v>
      </c>
      <c r="V11" s="505">
        <v>1949</v>
      </c>
      <c r="W11" s="500">
        <v>405</v>
      </c>
      <c r="X11" s="230">
        <v>1200</v>
      </c>
      <c r="Y11" s="507">
        <f t="shared" si="3"/>
        <v>1605</v>
      </c>
      <c r="Z11" s="504">
        <f t="shared" si="6"/>
        <v>82.3499230374551</v>
      </c>
    </row>
    <row r="12" spans="1:26" s="3" customFormat="1" ht="15.75">
      <c r="A12" s="508" t="s">
        <v>5</v>
      </c>
      <c r="B12" s="500">
        <v>990</v>
      </c>
      <c r="C12" s="500">
        <v>169</v>
      </c>
      <c r="D12" s="230">
        <v>1252</v>
      </c>
      <c r="E12" s="507">
        <f t="shared" si="0"/>
        <v>1421</v>
      </c>
      <c r="F12" s="504">
        <f t="shared" si="4"/>
        <v>143.53535353535352</v>
      </c>
      <c r="G12" s="500">
        <v>1850</v>
      </c>
      <c r="H12" s="500">
        <v>1772</v>
      </c>
      <c r="I12" s="230">
        <v>1756</v>
      </c>
      <c r="J12" s="501">
        <f t="shared" si="1"/>
        <v>3528</v>
      </c>
      <c r="K12" s="504">
        <f>(J12*100)/G12</f>
        <v>190.7027027027027</v>
      </c>
      <c r="L12" s="500">
        <v>1180</v>
      </c>
      <c r="M12" s="500">
        <v>200</v>
      </c>
      <c r="N12" s="230">
        <v>1000</v>
      </c>
      <c r="O12" s="501">
        <f t="shared" si="2"/>
        <v>1200</v>
      </c>
      <c r="P12" s="504">
        <f t="shared" si="5"/>
        <v>101.69491525423729</v>
      </c>
      <c r="Q12" s="505">
        <v>1500</v>
      </c>
      <c r="R12" s="506">
        <v>760</v>
      </c>
      <c r="S12" s="230">
        <v>5110</v>
      </c>
      <c r="T12" s="501">
        <f t="shared" si="7"/>
        <v>5870</v>
      </c>
      <c r="U12" s="504">
        <f>(T12*100)/Q12</f>
        <v>391.3333333333333</v>
      </c>
      <c r="V12" s="505">
        <v>2400</v>
      </c>
      <c r="W12" s="500">
        <v>312</v>
      </c>
      <c r="X12" s="230">
        <v>2290</v>
      </c>
      <c r="Y12" s="507">
        <f t="shared" si="3"/>
        <v>2602</v>
      </c>
      <c r="Z12" s="504">
        <f t="shared" si="6"/>
        <v>108.41666666666667</v>
      </c>
    </row>
    <row r="13" spans="1:26" s="3" customFormat="1" ht="15.75">
      <c r="A13" s="508" t="s">
        <v>6</v>
      </c>
      <c r="B13" s="500">
        <v>1190</v>
      </c>
      <c r="C13" s="500">
        <v>0</v>
      </c>
      <c r="D13" s="230">
        <v>1803</v>
      </c>
      <c r="E13" s="507">
        <f t="shared" si="0"/>
        <v>1803</v>
      </c>
      <c r="F13" s="504">
        <f t="shared" si="4"/>
        <v>151.51260504201682</v>
      </c>
      <c r="G13" s="500">
        <v>11700</v>
      </c>
      <c r="H13" s="500">
        <v>0</v>
      </c>
      <c r="I13" s="230">
        <v>14029</v>
      </c>
      <c r="J13" s="501">
        <f t="shared" si="1"/>
        <v>14029</v>
      </c>
      <c r="K13" s="504">
        <f>(J13*100)/G13</f>
        <v>119.90598290598291</v>
      </c>
      <c r="L13" s="500">
        <v>3258</v>
      </c>
      <c r="M13" s="500">
        <v>0</v>
      </c>
      <c r="N13" s="230">
        <v>3524</v>
      </c>
      <c r="O13" s="501">
        <f t="shared" si="2"/>
        <v>3524</v>
      </c>
      <c r="P13" s="504">
        <f t="shared" si="5"/>
        <v>108.1645181092695</v>
      </c>
      <c r="Q13" s="505">
        <v>29155</v>
      </c>
      <c r="R13" s="506">
        <v>0</v>
      </c>
      <c r="S13" s="230">
        <v>31827</v>
      </c>
      <c r="T13" s="501">
        <f t="shared" si="7"/>
        <v>31827</v>
      </c>
      <c r="U13" s="504">
        <f>(T13*100)/Q13</f>
        <v>109.16480878065512</v>
      </c>
      <c r="V13" s="505">
        <v>18350</v>
      </c>
      <c r="W13" s="500">
        <v>0</v>
      </c>
      <c r="X13" s="230">
        <v>6800</v>
      </c>
      <c r="Y13" s="507">
        <f t="shared" si="3"/>
        <v>6800</v>
      </c>
      <c r="Z13" s="504">
        <f t="shared" si="6"/>
        <v>37.05722070844686</v>
      </c>
    </row>
    <row r="14" spans="1:26" s="3" customFormat="1" ht="15.75">
      <c r="A14" s="508" t="s">
        <v>7</v>
      </c>
      <c r="B14" s="500">
        <v>1115</v>
      </c>
      <c r="C14" s="500">
        <v>0</v>
      </c>
      <c r="D14" s="230">
        <v>1116</v>
      </c>
      <c r="E14" s="507">
        <f t="shared" si="0"/>
        <v>1116</v>
      </c>
      <c r="F14" s="504">
        <f t="shared" si="4"/>
        <v>100.08968609865471</v>
      </c>
      <c r="G14" s="500">
        <v>0</v>
      </c>
      <c r="H14" s="500">
        <v>0</v>
      </c>
      <c r="I14" s="230">
        <v>0</v>
      </c>
      <c r="J14" s="501">
        <f t="shared" si="1"/>
        <v>0</v>
      </c>
      <c r="K14" s="504">
        <v>0</v>
      </c>
      <c r="L14" s="500">
        <v>1070</v>
      </c>
      <c r="M14" s="500">
        <v>0</v>
      </c>
      <c r="N14" s="230">
        <v>1550</v>
      </c>
      <c r="O14" s="501">
        <f t="shared" si="2"/>
        <v>1550</v>
      </c>
      <c r="P14" s="504">
        <f t="shared" si="5"/>
        <v>144.85981308411215</v>
      </c>
      <c r="Q14" s="505">
        <v>0</v>
      </c>
      <c r="R14" s="506">
        <v>0</v>
      </c>
      <c r="S14" s="230">
        <v>0</v>
      </c>
      <c r="T14" s="501">
        <f t="shared" si="7"/>
        <v>0</v>
      </c>
      <c r="U14" s="504">
        <v>0</v>
      </c>
      <c r="V14" s="505">
        <v>1337</v>
      </c>
      <c r="W14" s="500">
        <v>832</v>
      </c>
      <c r="X14" s="230">
        <v>1150</v>
      </c>
      <c r="Y14" s="507">
        <f t="shared" si="3"/>
        <v>1982</v>
      </c>
      <c r="Z14" s="504">
        <f t="shared" si="6"/>
        <v>148.24233358264772</v>
      </c>
    </row>
    <row r="15" spans="1:26" s="3" customFormat="1" ht="15.75">
      <c r="A15" s="508" t="s">
        <v>8</v>
      </c>
      <c r="B15" s="500">
        <v>818</v>
      </c>
      <c r="C15" s="500">
        <v>0</v>
      </c>
      <c r="D15" s="230">
        <v>1188</v>
      </c>
      <c r="E15" s="507">
        <f t="shared" si="0"/>
        <v>1188</v>
      </c>
      <c r="F15" s="504">
        <f t="shared" si="4"/>
        <v>145.23227383863082</v>
      </c>
      <c r="G15" s="500">
        <v>2028</v>
      </c>
      <c r="H15" s="500">
        <v>1500</v>
      </c>
      <c r="I15" s="230">
        <v>540</v>
      </c>
      <c r="J15" s="501">
        <f t="shared" si="1"/>
        <v>2040</v>
      </c>
      <c r="K15" s="504">
        <f aca="true" t="shared" si="8" ref="K15:K22">(J15*100)/G15</f>
        <v>100.59171597633136</v>
      </c>
      <c r="L15" s="500">
        <v>1227</v>
      </c>
      <c r="M15" s="500">
        <v>0</v>
      </c>
      <c r="N15" s="230">
        <v>1350</v>
      </c>
      <c r="O15" s="501">
        <f t="shared" si="2"/>
        <v>1350</v>
      </c>
      <c r="P15" s="504">
        <f t="shared" si="5"/>
        <v>110.02444987775061</v>
      </c>
      <c r="Q15" s="505">
        <v>2437</v>
      </c>
      <c r="R15" s="506">
        <v>100</v>
      </c>
      <c r="S15" s="230">
        <v>3574</v>
      </c>
      <c r="T15" s="501">
        <f t="shared" si="7"/>
        <v>3674</v>
      </c>
      <c r="U15" s="504">
        <f aca="true" t="shared" si="9" ref="U15:U22">(T15*100)/Q15</f>
        <v>150.7591300779647</v>
      </c>
      <c r="V15" s="505">
        <v>1031</v>
      </c>
      <c r="W15" s="500">
        <v>50</v>
      </c>
      <c r="X15" s="230">
        <v>1100</v>
      </c>
      <c r="Y15" s="507">
        <f t="shared" si="3"/>
        <v>1150</v>
      </c>
      <c r="Z15" s="504">
        <f t="shared" si="6"/>
        <v>111.54219204655674</v>
      </c>
    </row>
    <row r="16" spans="1:26" s="3" customFormat="1" ht="15.75">
      <c r="A16" s="508" t="s">
        <v>9</v>
      </c>
      <c r="B16" s="500">
        <v>1080</v>
      </c>
      <c r="C16" s="500">
        <v>140</v>
      </c>
      <c r="D16" s="230">
        <v>1381</v>
      </c>
      <c r="E16" s="507">
        <f t="shared" si="0"/>
        <v>1521</v>
      </c>
      <c r="F16" s="504">
        <f t="shared" si="4"/>
        <v>140.83333333333334</v>
      </c>
      <c r="G16" s="500">
        <v>10800</v>
      </c>
      <c r="H16" s="500">
        <v>8300</v>
      </c>
      <c r="I16" s="230">
        <v>6500</v>
      </c>
      <c r="J16" s="501">
        <f t="shared" si="1"/>
        <v>14800</v>
      </c>
      <c r="K16" s="504">
        <f t="shared" si="8"/>
        <v>137.03703703703704</v>
      </c>
      <c r="L16" s="500">
        <v>2310</v>
      </c>
      <c r="M16" s="500">
        <v>520</v>
      </c>
      <c r="N16" s="230">
        <v>3170</v>
      </c>
      <c r="O16" s="501">
        <f t="shared" si="2"/>
        <v>3690</v>
      </c>
      <c r="P16" s="504">
        <f t="shared" si="5"/>
        <v>159.74025974025975</v>
      </c>
      <c r="Q16" s="505">
        <v>12800</v>
      </c>
      <c r="R16" s="506">
        <v>7800</v>
      </c>
      <c r="S16" s="230">
        <v>10800</v>
      </c>
      <c r="T16" s="501">
        <f t="shared" si="7"/>
        <v>18600</v>
      </c>
      <c r="U16" s="504">
        <f t="shared" si="9"/>
        <v>145.3125</v>
      </c>
      <c r="V16" s="505">
        <v>3565</v>
      </c>
      <c r="W16" s="500">
        <v>1110</v>
      </c>
      <c r="X16" s="230">
        <v>3530</v>
      </c>
      <c r="Y16" s="507">
        <f t="shared" si="3"/>
        <v>4640</v>
      </c>
      <c r="Z16" s="504">
        <f t="shared" si="6"/>
        <v>130.15427769985976</v>
      </c>
    </row>
    <row r="17" spans="1:26" s="3" customFormat="1" ht="15.75">
      <c r="A17" s="508" t="s">
        <v>10</v>
      </c>
      <c r="B17" s="500">
        <v>1700</v>
      </c>
      <c r="C17" s="500">
        <v>0</v>
      </c>
      <c r="D17" s="230">
        <v>1750</v>
      </c>
      <c r="E17" s="507">
        <f t="shared" si="0"/>
        <v>1750</v>
      </c>
      <c r="F17" s="504">
        <f t="shared" si="4"/>
        <v>102.94117647058823</v>
      </c>
      <c r="G17" s="500">
        <v>1200</v>
      </c>
      <c r="H17" s="500">
        <v>0</v>
      </c>
      <c r="I17" s="230">
        <v>1200</v>
      </c>
      <c r="J17" s="501">
        <f t="shared" si="1"/>
        <v>1200</v>
      </c>
      <c r="K17" s="504">
        <f t="shared" si="8"/>
        <v>100</v>
      </c>
      <c r="L17" s="500">
        <v>1052</v>
      </c>
      <c r="M17" s="500">
        <v>0</v>
      </c>
      <c r="N17" s="230">
        <v>1100</v>
      </c>
      <c r="O17" s="501">
        <f t="shared" si="2"/>
        <v>1100</v>
      </c>
      <c r="P17" s="504">
        <f t="shared" si="5"/>
        <v>104.56273764258555</v>
      </c>
      <c r="Q17" s="505">
        <v>905</v>
      </c>
      <c r="R17" s="506">
        <v>0</v>
      </c>
      <c r="S17" s="230">
        <v>905</v>
      </c>
      <c r="T17" s="501">
        <f t="shared" si="7"/>
        <v>905</v>
      </c>
      <c r="U17" s="504">
        <f t="shared" si="9"/>
        <v>100</v>
      </c>
      <c r="V17" s="505">
        <v>1472</v>
      </c>
      <c r="W17" s="500">
        <v>142</v>
      </c>
      <c r="X17" s="230">
        <v>1472</v>
      </c>
      <c r="Y17" s="507">
        <f t="shared" si="3"/>
        <v>1614</v>
      </c>
      <c r="Z17" s="504">
        <f t="shared" si="6"/>
        <v>109.64673913043478</v>
      </c>
    </row>
    <row r="18" spans="1:26" s="3" customFormat="1" ht="15.75">
      <c r="A18" s="508" t="s">
        <v>21</v>
      </c>
      <c r="B18" s="500">
        <v>2730</v>
      </c>
      <c r="C18" s="500">
        <v>482</v>
      </c>
      <c r="D18" s="230">
        <v>3091</v>
      </c>
      <c r="E18" s="507">
        <f t="shared" si="0"/>
        <v>3573</v>
      </c>
      <c r="F18" s="504">
        <f t="shared" si="4"/>
        <v>130.87912087912088</v>
      </c>
      <c r="G18" s="500">
        <v>4000</v>
      </c>
      <c r="H18" s="500">
        <v>0</v>
      </c>
      <c r="I18" s="230">
        <v>4044</v>
      </c>
      <c r="J18" s="501">
        <f t="shared" si="1"/>
        <v>4044</v>
      </c>
      <c r="K18" s="504">
        <f t="shared" si="8"/>
        <v>101.1</v>
      </c>
      <c r="L18" s="500">
        <v>3330</v>
      </c>
      <c r="M18" s="500">
        <v>475</v>
      </c>
      <c r="N18" s="230">
        <v>2860</v>
      </c>
      <c r="O18" s="501">
        <f t="shared" si="2"/>
        <v>3335</v>
      </c>
      <c r="P18" s="504">
        <f t="shared" si="5"/>
        <v>100.15015015015015</v>
      </c>
      <c r="Q18" s="505">
        <v>7700</v>
      </c>
      <c r="R18" s="506">
        <v>0</v>
      </c>
      <c r="S18" s="230">
        <v>7422</v>
      </c>
      <c r="T18" s="501">
        <f t="shared" si="7"/>
        <v>7422</v>
      </c>
      <c r="U18" s="504">
        <f t="shared" si="9"/>
        <v>96.3896103896104</v>
      </c>
      <c r="V18" s="505">
        <v>3510</v>
      </c>
      <c r="W18" s="500">
        <v>560</v>
      </c>
      <c r="X18" s="500">
        <v>1400</v>
      </c>
      <c r="Y18" s="500">
        <f t="shared" si="3"/>
        <v>1960</v>
      </c>
      <c r="Z18" s="504">
        <f t="shared" si="6"/>
        <v>55.84045584045584</v>
      </c>
    </row>
    <row r="19" spans="1:26" s="3" customFormat="1" ht="15.75">
      <c r="A19" s="508" t="s">
        <v>11</v>
      </c>
      <c r="B19" s="500">
        <v>1605</v>
      </c>
      <c r="C19" s="500">
        <v>141</v>
      </c>
      <c r="D19" s="230">
        <v>1756</v>
      </c>
      <c r="E19" s="507">
        <f t="shared" si="0"/>
        <v>1897</v>
      </c>
      <c r="F19" s="504">
        <f t="shared" si="4"/>
        <v>118.19314641744548</v>
      </c>
      <c r="G19" s="500">
        <v>7120</v>
      </c>
      <c r="H19" s="500">
        <v>360</v>
      </c>
      <c r="I19" s="230">
        <v>8971</v>
      </c>
      <c r="J19" s="501">
        <f t="shared" si="1"/>
        <v>9331</v>
      </c>
      <c r="K19" s="504">
        <f t="shared" si="8"/>
        <v>131.05337078651687</v>
      </c>
      <c r="L19" s="500">
        <v>1580</v>
      </c>
      <c r="M19" s="500">
        <v>1056</v>
      </c>
      <c r="N19" s="230">
        <v>1681</v>
      </c>
      <c r="O19" s="501">
        <f t="shared" si="2"/>
        <v>2737</v>
      </c>
      <c r="P19" s="504">
        <f t="shared" si="5"/>
        <v>173.22784810126583</v>
      </c>
      <c r="Q19" s="505">
        <v>6590</v>
      </c>
      <c r="R19" s="506">
        <v>0</v>
      </c>
      <c r="S19" s="230">
        <v>6600</v>
      </c>
      <c r="T19" s="501">
        <f t="shared" si="7"/>
        <v>6600</v>
      </c>
      <c r="U19" s="504">
        <f t="shared" si="9"/>
        <v>100.15174506828528</v>
      </c>
      <c r="V19" s="505">
        <v>2565</v>
      </c>
      <c r="W19" s="500">
        <v>208</v>
      </c>
      <c r="X19" s="230">
        <v>2520</v>
      </c>
      <c r="Y19" s="507">
        <f t="shared" si="3"/>
        <v>2728</v>
      </c>
      <c r="Z19" s="504">
        <f t="shared" si="6"/>
        <v>106.35477582846003</v>
      </c>
    </row>
    <row r="20" spans="1:26" s="3" customFormat="1" ht="15.75">
      <c r="A20" s="508" t="s">
        <v>12</v>
      </c>
      <c r="B20" s="500">
        <v>1705</v>
      </c>
      <c r="C20" s="500">
        <v>204</v>
      </c>
      <c r="D20" s="230">
        <v>2213</v>
      </c>
      <c r="E20" s="507">
        <f t="shared" si="0"/>
        <v>2417</v>
      </c>
      <c r="F20" s="504">
        <f t="shared" si="4"/>
        <v>141.75953079178885</v>
      </c>
      <c r="G20" s="500">
        <v>4656</v>
      </c>
      <c r="H20" s="500">
        <v>506</v>
      </c>
      <c r="I20" s="230">
        <v>4783</v>
      </c>
      <c r="J20" s="501">
        <f t="shared" si="1"/>
        <v>5289</v>
      </c>
      <c r="K20" s="504">
        <f t="shared" si="8"/>
        <v>113.59536082474227</v>
      </c>
      <c r="L20" s="500">
        <v>2991</v>
      </c>
      <c r="M20" s="500">
        <v>376</v>
      </c>
      <c r="N20" s="230">
        <v>2980</v>
      </c>
      <c r="O20" s="501">
        <f t="shared" si="2"/>
        <v>3356</v>
      </c>
      <c r="P20" s="504">
        <f t="shared" si="5"/>
        <v>112.20327649615513</v>
      </c>
      <c r="Q20" s="505">
        <v>4400</v>
      </c>
      <c r="R20" s="506">
        <v>150</v>
      </c>
      <c r="S20" s="230">
        <v>12051</v>
      </c>
      <c r="T20" s="501">
        <f t="shared" si="7"/>
        <v>12201</v>
      </c>
      <c r="U20" s="504">
        <f t="shared" si="9"/>
        <v>277.29545454545456</v>
      </c>
      <c r="V20" s="505">
        <v>2664</v>
      </c>
      <c r="W20" s="500">
        <v>155</v>
      </c>
      <c r="X20" s="230">
        <v>2370</v>
      </c>
      <c r="Y20" s="507">
        <f t="shared" si="3"/>
        <v>2525</v>
      </c>
      <c r="Z20" s="504">
        <f t="shared" si="6"/>
        <v>94.78228228228228</v>
      </c>
    </row>
    <row r="21" spans="1:26" s="3" customFormat="1" ht="15.75">
      <c r="A21" s="508" t="s">
        <v>22</v>
      </c>
      <c r="B21" s="509">
        <v>3013</v>
      </c>
      <c r="C21" s="500">
        <v>11</v>
      </c>
      <c r="D21" s="230">
        <v>3929</v>
      </c>
      <c r="E21" s="507">
        <f t="shared" si="0"/>
        <v>3940</v>
      </c>
      <c r="F21" s="504">
        <f t="shared" si="4"/>
        <v>130.76667772983737</v>
      </c>
      <c r="G21" s="500">
        <v>5700</v>
      </c>
      <c r="H21" s="500">
        <v>2536</v>
      </c>
      <c r="I21" s="230">
        <v>5664</v>
      </c>
      <c r="J21" s="501">
        <f t="shared" si="1"/>
        <v>8200</v>
      </c>
      <c r="K21" s="504">
        <f t="shared" si="8"/>
        <v>143.859649122807</v>
      </c>
      <c r="L21" s="500">
        <v>2026</v>
      </c>
      <c r="M21" s="500">
        <v>163</v>
      </c>
      <c r="N21" s="230">
        <v>1950</v>
      </c>
      <c r="O21" s="501">
        <f t="shared" si="2"/>
        <v>2113</v>
      </c>
      <c r="P21" s="504">
        <f t="shared" si="5"/>
        <v>104.29417571569596</v>
      </c>
      <c r="Q21" s="505">
        <v>6460</v>
      </c>
      <c r="R21" s="506">
        <v>1732</v>
      </c>
      <c r="S21" s="230">
        <v>5500</v>
      </c>
      <c r="T21" s="501">
        <f t="shared" si="7"/>
        <v>7232</v>
      </c>
      <c r="U21" s="504">
        <f t="shared" si="9"/>
        <v>111.95046439628483</v>
      </c>
      <c r="V21" s="505">
        <v>2200</v>
      </c>
      <c r="W21" s="500">
        <v>56</v>
      </c>
      <c r="X21" s="230">
        <v>2200</v>
      </c>
      <c r="Y21" s="507">
        <f t="shared" si="3"/>
        <v>2256</v>
      </c>
      <c r="Z21" s="504">
        <f t="shared" si="6"/>
        <v>102.54545454545455</v>
      </c>
    </row>
    <row r="22" spans="1:26" s="3" customFormat="1" ht="15.75">
      <c r="A22" s="508" t="s">
        <v>23</v>
      </c>
      <c r="B22" s="500">
        <v>1257</v>
      </c>
      <c r="C22" s="500">
        <v>283</v>
      </c>
      <c r="D22" s="230">
        <v>2128</v>
      </c>
      <c r="E22" s="507">
        <f t="shared" si="0"/>
        <v>2411</v>
      </c>
      <c r="F22" s="504">
        <f t="shared" si="4"/>
        <v>191.80588703261733</v>
      </c>
      <c r="G22" s="500">
        <v>10757</v>
      </c>
      <c r="H22" s="500">
        <v>6478</v>
      </c>
      <c r="I22" s="230">
        <v>7829</v>
      </c>
      <c r="J22" s="501">
        <f t="shared" si="1"/>
        <v>14307</v>
      </c>
      <c r="K22" s="504">
        <f t="shared" si="8"/>
        <v>133.00176629171702</v>
      </c>
      <c r="L22" s="500">
        <v>746</v>
      </c>
      <c r="M22" s="500">
        <v>54</v>
      </c>
      <c r="N22" s="230">
        <v>740</v>
      </c>
      <c r="O22" s="501">
        <f t="shared" si="2"/>
        <v>794</v>
      </c>
      <c r="P22" s="504">
        <f t="shared" si="5"/>
        <v>106.4343163538874</v>
      </c>
      <c r="Q22" s="505">
        <v>14437</v>
      </c>
      <c r="R22" s="506">
        <v>4685</v>
      </c>
      <c r="S22" s="230">
        <v>15924</v>
      </c>
      <c r="T22" s="501">
        <f t="shared" si="7"/>
        <v>20609</v>
      </c>
      <c r="U22" s="504">
        <f t="shared" si="9"/>
        <v>142.75126411304288</v>
      </c>
      <c r="V22" s="505">
        <v>2567</v>
      </c>
      <c r="W22" s="500">
        <v>313</v>
      </c>
      <c r="X22" s="230">
        <v>2445</v>
      </c>
      <c r="Y22" s="507">
        <f t="shared" si="3"/>
        <v>2758</v>
      </c>
      <c r="Z22" s="504">
        <f t="shared" si="6"/>
        <v>107.44059213089209</v>
      </c>
    </row>
    <row r="23" spans="1:26" s="3" customFormat="1" ht="15.75">
      <c r="A23" s="508" t="s">
        <v>13</v>
      </c>
      <c r="B23" s="500">
        <v>2340</v>
      </c>
      <c r="C23" s="500">
        <v>0</v>
      </c>
      <c r="D23" s="230">
        <v>2410</v>
      </c>
      <c r="E23" s="507">
        <f t="shared" si="0"/>
        <v>2410</v>
      </c>
      <c r="F23" s="504">
        <f t="shared" si="4"/>
        <v>102.99145299145299</v>
      </c>
      <c r="G23" s="500">
        <v>0</v>
      </c>
      <c r="H23" s="500">
        <v>0</v>
      </c>
      <c r="I23" s="230">
        <v>0</v>
      </c>
      <c r="J23" s="501">
        <f t="shared" si="1"/>
        <v>0</v>
      </c>
      <c r="K23" s="504">
        <v>0</v>
      </c>
      <c r="L23" s="500">
        <v>1700</v>
      </c>
      <c r="M23" s="500">
        <v>0</v>
      </c>
      <c r="N23" s="230">
        <v>1770</v>
      </c>
      <c r="O23" s="501">
        <f t="shared" si="2"/>
        <v>1770</v>
      </c>
      <c r="P23" s="504">
        <f t="shared" si="5"/>
        <v>104.11764705882354</v>
      </c>
      <c r="Q23" s="505">
        <v>0</v>
      </c>
      <c r="R23" s="506">
        <v>0</v>
      </c>
      <c r="S23" s="230">
        <v>0</v>
      </c>
      <c r="T23" s="501">
        <f t="shared" si="7"/>
        <v>0</v>
      </c>
      <c r="U23" s="504">
        <v>0</v>
      </c>
      <c r="V23" s="505">
        <v>1872</v>
      </c>
      <c r="W23" s="500">
        <v>150</v>
      </c>
      <c r="X23" s="230">
        <v>1722</v>
      </c>
      <c r="Y23" s="507">
        <f t="shared" si="3"/>
        <v>1872</v>
      </c>
      <c r="Z23" s="504">
        <f t="shared" si="6"/>
        <v>100</v>
      </c>
    </row>
    <row r="24" spans="1:26" s="3" customFormat="1" ht="15.75">
      <c r="A24" s="508" t="s">
        <v>14</v>
      </c>
      <c r="B24" s="500">
        <v>2000</v>
      </c>
      <c r="C24" s="500">
        <v>0</v>
      </c>
      <c r="D24" s="230">
        <v>3557</v>
      </c>
      <c r="E24" s="507">
        <f t="shared" si="0"/>
        <v>3557</v>
      </c>
      <c r="F24" s="504">
        <f t="shared" si="4"/>
        <v>177.85</v>
      </c>
      <c r="G24" s="500">
        <v>4000</v>
      </c>
      <c r="H24" s="500">
        <v>555</v>
      </c>
      <c r="I24" s="230">
        <v>6124</v>
      </c>
      <c r="J24" s="501">
        <f t="shared" si="1"/>
        <v>6679</v>
      </c>
      <c r="K24" s="504">
        <f>(J24*100)/G24</f>
        <v>166.975</v>
      </c>
      <c r="L24" s="500">
        <v>500</v>
      </c>
      <c r="M24" s="500">
        <v>200</v>
      </c>
      <c r="N24" s="230">
        <v>759</v>
      </c>
      <c r="O24" s="501">
        <f t="shared" si="2"/>
        <v>959</v>
      </c>
      <c r="P24" s="504">
        <f t="shared" si="5"/>
        <v>191.8</v>
      </c>
      <c r="Q24" s="505">
        <v>10000</v>
      </c>
      <c r="R24" s="506">
        <v>5000</v>
      </c>
      <c r="S24" s="230">
        <v>15134</v>
      </c>
      <c r="T24" s="501">
        <f t="shared" si="7"/>
        <v>20134</v>
      </c>
      <c r="U24" s="504">
        <f>(T24*100)/Q24</f>
        <v>201.34</v>
      </c>
      <c r="V24" s="505">
        <v>41300</v>
      </c>
      <c r="W24" s="500">
        <v>0</v>
      </c>
      <c r="X24" s="230">
        <v>41300</v>
      </c>
      <c r="Y24" s="507">
        <f t="shared" si="3"/>
        <v>41300</v>
      </c>
      <c r="Z24" s="504">
        <f t="shared" si="6"/>
        <v>100</v>
      </c>
    </row>
    <row r="25" spans="1:26" s="3" customFormat="1" ht="15.75">
      <c r="A25" s="508" t="s">
        <v>24</v>
      </c>
      <c r="B25" s="500">
        <v>1257</v>
      </c>
      <c r="C25" s="500">
        <v>283</v>
      </c>
      <c r="D25" s="230">
        <v>1315</v>
      </c>
      <c r="E25" s="507">
        <f t="shared" si="0"/>
        <v>1598</v>
      </c>
      <c r="F25" s="504">
        <f t="shared" si="4"/>
        <v>127.12808273667463</v>
      </c>
      <c r="G25" s="500">
        <v>1784</v>
      </c>
      <c r="H25" s="500">
        <v>0</v>
      </c>
      <c r="I25" s="230">
        <v>1784</v>
      </c>
      <c r="J25" s="501">
        <f t="shared" si="1"/>
        <v>1784</v>
      </c>
      <c r="K25" s="504">
        <f>(J25*100)/G25</f>
        <v>100</v>
      </c>
      <c r="L25" s="500">
        <v>1682</v>
      </c>
      <c r="M25" s="500">
        <v>0</v>
      </c>
      <c r="N25" s="230">
        <v>1700</v>
      </c>
      <c r="O25" s="501">
        <f t="shared" si="2"/>
        <v>1700</v>
      </c>
      <c r="P25" s="504">
        <f t="shared" si="5"/>
        <v>101.07015457788347</v>
      </c>
      <c r="Q25" s="505">
        <v>2500</v>
      </c>
      <c r="R25" s="506">
        <v>0</v>
      </c>
      <c r="S25" s="230">
        <v>2500</v>
      </c>
      <c r="T25" s="501">
        <f t="shared" si="7"/>
        <v>2500</v>
      </c>
      <c r="U25" s="504">
        <f>(T25*100)/Q25</f>
        <v>100</v>
      </c>
      <c r="V25" s="505">
        <v>2567</v>
      </c>
      <c r="W25" s="500">
        <v>313</v>
      </c>
      <c r="X25" s="230">
        <v>2567</v>
      </c>
      <c r="Y25" s="507">
        <f t="shared" si="3"/>
        <v>2880</v>
      </c>
      <c r="Z25" s="504">
        <f t="shared" si="6"/>
        <v>112.19322165952474</v>
      </c>
    </row>
    <row r="26" spans="1:26" s="3" customFormat="1" ht="15.75">
      <c r="A26" s="510" t="s">
        <v>15</v>
      </c>
      <c r="B26" s="500">
        <v>6845</v>
      </c>
      <c r="C26" s="500">
        <v>1472</v>
      </c>
      <c r="D26" s="511">
        <v>5396</v>
      </c>
      <c r="E26" s="512">
        <f t="shared" si="0"/>
        <v>6868</v>
      </c>
      <c r="F26" s="513">
        <f t="shared" si="4"/>
        <v>100.33601168736304</v>
      </c>
      <c r="G26" s="500">
        <v>15436</v>
      </c>
      <c r="H26" s="500">
        <v>11617</v>
      </c>
      <c r="I26" s="511">
        <v>19140</v>
      </c>
      <c r="J26" s="501">
        <f t="shared" si="1"/>
        <v>30757</v>
      </c>
      <c r="K26" s="513">
        <f>(J26*100)/G26</f>
        <v>199.25498833894792</v>
      </c>
      <c r="L26" s="500">
        <v>6845</v>
      </c>
      <c r="M26" s="500">
        <v>2294</v>
      </c>
      <c r="N26" s="511">
        <v>6680</v>
      </c>
      <c r="O26" s="501">
        <f t="shared" si="2"/>
        <v>8974</v>
      </c>
      <c r="P26" s="513">
        <f t="shared" si="5"/>
        <v>131.10299488677867</v>
      </c>
      <c r="Q26" s="505">
        <v>43447</v>
      </c>
      <c r="R26" s="506">
        <v>9406</v>
      </c>
      <c r="S26" s="514">
        <v>48998</v>
      </c>
      <c r="T26" s="501">
        <f t="shared" si="7"/>
        <v>58404</v>
      </c>
      <c r="U26" s="504">
        <f>(T26*100)/Q26</f>
        <v>134.42585218772297</v>
      </c>
      <c r="V26" s="505">
        <v>19300</v>
      </c>
      <c r="W26" s="500">
        <v>3178</v>
      </c>
      <c r="X26" s="230">
        <v>16400</v>
      </c>
      <c r="Y26" s="507">
        <f t="shared" si="3"/>
        <v>19578</v>
      </c>
      <c r="Z26" s="504">
        <f t="shared" si="6"/>
        <v>101.44041450777202</v>
      </c>
    </row>
    <row r="27" spans="1:26" ht="16.5" thickBot="1">
      <c r="A27" s="515" t="s">
        <v>25</v>
      </c>
      <c r="B27" s="516">
        <f>SUM(B6:B26)</f>
        <v>41031</v>
      </c>
      <c r="C27" s="517">
        <f>SUM(C6:C26)</f>
        <v>3447</v>
      </c>
      <c r="D27" s="517">
        <f>SUM(D6:D26)</f>
        <v>46805</v>
      </c>
      <c r="E27" s="517">
        <f t="shared" si="0"/>
        <v>50252</v>
      </c>
      <c r="F27" s="518">
        <f t="shared" si="4"/>
        <v>122.47325193146645</v>
      </c>
      <c r="G27" s="516">
        <f>SUM(G6:G26)</f>
        <v>96684</v>
      </c>
      <c r="H27" s="517">
        <f>SUM(H6:H26)</f>
        <v>36724</v>
      </c>
      <c r="I27" s="517">
        <f>SUM(I6:I26)</f>
        <v>93642</v>
      </c>
      <c r="J27" s="517">
        <f>SUM(H27,I27)</f>
        <v>130366</v>
      </c>
      <c r="K27" s="518">
        <f>(J27*100)/G27</f>
        <v>134.8372016052294</v>
      </c>
      <c r="L27" s="516">
        <f>SUM(L6:L26)</f>
        <v>37590</v>
      </c>
      <c r="M27" s="517">
        <f>SUM(M6:M26)</f>
        <v>5738</v>
      </c>
      <c r="N27" s="517">
        <f>SUM(N6:N26)</f>
        <v>38878</v>
      </c>
      <c r="O27" s="517">
        <f>N27+M27</f>
        <v>44616</v>
      </c>
      <c r="P27" s="518">
        <f t="shared" si="5"/>
        <v>118.69114126097367</v>
      </c>
      <c r="Q27" s="516">
        <f>SUM(Q6:Q26)</f>
        <v>156185</v>
      </c>
      <c r="R27" s="517">
        <f>SUM(R6:R26)</f>
        <v>31783</v>
      </c>
      <c r="S27" s="517">
        <f>SUM(S6:S26)</f>
        <v>180188</v>
      </c>
      <c r="T27" s="517">
        <f>S27+R27</f>
        <v>211971</v>
      </c>
      <c r="U27" s="518">
        <f>(T27*100)/Q27</f>
        <v>135.71789864583667</v>
      </c>
      <c r="V27" s="516">
        <f>SUM(V6:V26)</f>
        <v>119514</v>
      </c>
      <c r="W27" s="517">
        <f>SUM(W6:W26)</f>
        <v>8784</v>
      </c>
      <c r="X27" s="517">
        <f>SUM(X6:X26)</f>
        <v>99794</v>
      </c>
      <c r="Y27" s="517">
        <f>X27+W27</f>
        <v>108578</v>
      </c>
      <c r="Z27" s="518">
        <f t="shared" si="6"/>
        <v>90.84960757735496</v>
      </c>
    </row>
    <row r="28" spans="1:26" ht="16.5" thickBot="1">
      <c r="A28" s="519" t="s">
        <v>104</v>
      </c>
      <c r="B28" s="520">
        <v>43252</v>
      </c>
      <c r="C28" s="521">
        <v>5014.4</v>
      </c>
      <c r="D28" s="521">
        <v>47574</v>
      </c>
      <c r="E28" s="521">
        <v>52588.4</v>
      </c>
      <c r="F28" s="522">
        <v>121.58605382410062</v>
      </c>
      <c r="G28" s="520">
        <v>97751</v>
      </c>
      <c r="H28" s="521">
        <v>34591.3</v>
      </c>
      <c r="I28" s="521">
        <v>113159</v>
      </c>
      <c r="J28" s="521">
        <v>147750.3</v>
      </c>
      <c r="K28" s="522">
        <v>151.14965575799735</v>
      </c>
      <c r="L28" s="523">
        <v>40690</v>
      </c>
      <c r="M28" s="524">
        <v>8167.7</v>
      </c>
      <c r="N28" s="525">
        <v>42691</v>
      </c>
      <c r="O28" s="521">
        <v>50858.7</v>
      </c>
      <c r="P28" s="522">
        <v>124.99066109609241</v>
      </c>
      <c r="Q28" s="526">
        <v>158665</v>
      </c>
      <c r="R28" s="521">
        <v>37438</v>
      </c>
      <c r="S28" s="525">
        <v>133791</v>
      </c>
      <c r="T28" s="521">
        <v>171229</v>
      </c>
      <c r="U28" s="527">
        <v>107.91857057322031</v>
      </c>
      <c r="V28" s="520">
        <v>145665</v>
      </c>
      <c r="W28" s="521">
        <v>11750.5</v>
      </c>
      <c r="X28" s="525">
        <v>143197</v>
      </c>
      <c r="Y28" s="521">
        <v>154947.5</v>
      </c>
      <c r="Z28" s="531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27" t="s">
        <v>60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8"/>
      <c r="M1" s="628"/>
      <c r="N1" s="628"/>
      <c r="O1" s="628"/>
      <c r="P1" s="628"/>
      <c r="Q1" s="2"/>
      <c r="R1" s="625">
        <v>43776</v>
      </c>
      <c r="S1" s="626"/>
      <c r="T1" s="626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29" t="s">
        <v>17</v>
      </c>
      <c r="B3" s="631" t="s">
        <v>61</v>
      </c>
      <c r="C3" s="632"/>
      <c r="D3" s="633"/>
      <c r="E3" s="622" t="s">
        <v>44</v>
      </c>
      <c r="F3" s="623"/>
      <c r="G3" s="634"/>
      <c r="H3" s="624"/>
      <c r="I3" s="635" t="s">
        <v>45</v>
      </c>
      <c r="J3" s="623"/>
      <c r="K3" s="634"/>
      <c r="L3" s="622" t="s">
        <v>62</v>
      </c>
      <c r="M3" s="623"/>
      <c r="N3" s="624"/>
      <c r="O3" s="622" t="s">
        <v>46</v>
      </c>
      <c r="P3" s="623"/>
      <c r="Q3" s="624"/>
      <c r="R3" s="622" t="s">
        <v>26</v>
      </c>
      <c r="S3" s="623"/>
      <c r="T3" s="624"/>
      <c r="U3" s="622" t="s">
        <v>63</v>
      </c>
      <c r="V3" s="623"/>
      <c r="W3" s="624"/>
    </row>
    <row r="4" spans="1:23" ht="80.25" customHeight="1" thickBot="1">
      <c r="A4" s="630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38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39"/>
      <c r="N5" s="27"/>
      <c r="O5" s="35"/>
      <c r="P5" s="240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2"/>
      <c r="N6" s="20"/>
      <c r="O6" s="37"/>
      <c r="P6" s="23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2"/>
      <c r="N7" s="28"/>
      <c r="O7" s="38"/>
      <c r="P7" s="233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2">
        <v>80</v>
      </c>
      <c r="N8" s="20">
        <f>M8/L8*100</f>
        <v>100</v>
      </c>
      <c r="O8" s="37"/>
      <c r="P8" s="236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2"/>
      <c r="N9" s="20"/>
      <c r="O9" s="38"/>
      <c r="P9" s="233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2"/>
      <c r="N10" s="20"/>
      <c r="O10" s="38"/>
      <c r="P10" s="233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2"/>
      <c r="N11" s="20"/>
      <c r="O11" s="38"/>
      <c r="P11" s="233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2"/>
      <c r="N12" s="20"/>
      <c r="O12" s="38"/>
      <c r="P12" s="233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2"/>
      <c r="N13" s="20"/>
      <c r="O13" s="38"/>
      <c r="P13" s="233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2"/>
      <c r="N14" s="20"/>
      <c r="O14" s="38"/>
      <c r="P14" s="231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2"/>
      <c r="N15" s="20"/>
      <c r="O15" s="38"/>
      <c r="P15" s="232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2">
        <v>70</v>
      </c>
      <c r="N16" s="20"/>
      <c r="O16" s="37"/>
      <c r="P16" s="231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2"/>
      <c r="N17" s="20"/>
      <c r="O17" s="37"/>
      <c r="P17" s="236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2">
        <v>20</v>
      </c>
      <c r="N18" s="20">
        <f>M18/L18*100</f>
        <v>66.66666666666666</v>
      </c>
      <c r="O18" s="38"/>
      <c r="P18" s="233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2">
        <v>151</v>
      </c>
      <c r="N19" s="20"/>
      <c r="O19" s="37"/>
      <c r="P19" s="236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2"/>
      <c r="N20" s="28"/>
      <c r="O20" s="38"/>
      <c r="P20" s="231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2"/>
      <c r="N21" s="20"/>
      <c r="O21" s="37"/>
      <c r="P21" s="236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2"/>
      <c r="N22" s="28"/>
      <c r="O22" s="38"/>
      <c r="P22" s="23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2"/>
      <c r="N23" s="28"/>
      <c r="O23" s="38"/>
      <c r="P23" s="23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2"/>
      <c r="N24" s="28"/>
      <c r="O24" s="38"/>
      <c r="P24" s="23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3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4"/>
      <c r="N25" s="22"/>
      <c r="O25" s="39"/>
      <c r="P25" s="231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0">
        <f>SUM(E26,I26,L26)</f>
        <v>278364</v>
      </c>
      <c r="C26" s="290">
        <f>SUM(C5:C25)</f>
        <v>304989</v>
      </c>
      <c r="D26" s="291">
        <f>C26/B26*100</f>
        <v>109.5648144156572</v>
      </c>
      <c r="E26" s="221">
        <f>SUM(E5:E25)</f>
        <v>267522</v>
      </c>
      <c r="F26" s="292">
        <f>SUM(F5:F25)</f>
        <v>286248</v>
      </c>
      <c r="G26" s="293"/>
      <c r="H26" s="294">
        <f>F26/E26*100</f>
        <v>106.99979814744208</v>
      </c>
      <c r="I26" s="222">
        <f>SUM(I5:I25)</f>
        <v>10732</v>
      </c>
      <c r="J26" s="292">
        <f>SUM(J5:J25)</f>
        <v>17899</v>
      </c>
      <c r="K26" s="295">
        <f>J26/I26*100</f>
        <v>166.78158777487886</v>
      </c>
      <c r="L26" s="221">
        <f>SUM(L5:L25)</f>
        <v>110</v>
      </c>
      <c r="M26" s="292">
        <f>SUM(M5:M25)</f>
        <v>321</v>
      </c>
      <c r="N26" s="294">
        <f>M26/L26*100</f>
        <v>291.8181818181818</v>
      </c>
      <c r="O26" s="221"/>
      <c r="P26" s="292">
        <f>SUM(P5:P25)</f>
        <v>521</v>
      </c>
      <c r="Q26" s="296"/>
      <c r="R26" s="223">
        <f>SUM(R5:R25)</f>
        <v>2300</v>
      </c>
      <c r="S26" s="292">
        <f>SUM(S5:S25)</f>
        <v>1632</v>
      </c>
      <c r="T26" s="224">
        <f>S26/R26*100</f>
        <v>70.95652173913042</v>
      </c>
      <c r="U26" s="223">
        <f>SUM(U5:U25)</f>
        <v>0</v>
      </c>
      <c r="V26" s="225">
        <f>SUM(V5:V25)</f>
        <v>100</v>
      </c>
      <c r="W26" s="224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0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6" t="s">
        <v>93</v>
      </c>
      <c r="B1" s="637"/>
      <c r="C1" s="637"/>
      <c r="D1" s="637"/>
      <c r="E1" s="637"/>
      <c r="F1" s="637"/>
      <c r="G1" s="638"/>
      <c r="H1" s="639"/>
      <c r="I1" s="639"/>
      <c r="J1" s="639"/>
      <c r="K1" s="639"/>
    </row>
    <row r="2" spans="1:12" ht="21" thickBot="1">
      <c r="A2" s="390"/>
      <c r="F2" s="648"/>
      <c r="G2" s="648"/>
      <c r="H2" s="649"/>
      <c r="I2" s="649"/>
      <c r="K2" s="640">
        <v>43776</v>
      </c>
      <c r="L2" s="641"/>
    </row>
    <row r="3" spans="1:12" ht="18.75">
      <c r="A3" s="650" t="s">
        <v>94</v>
      </c>
      <c r="B3" s="651" t="s">
        <v>95</v>
      </c>
      <c r="C3" s="651"/>
      <c r="D3" s="651"/>
      <c r="E3" s="651"/>
      <c r="F3" s="651"/>
      <c r="G3" s="651"/>
      <c r="H3" s="651"/>
      <c r="I3" s="651"/>
      <c r="J3" s="642" t="s">
        <v>96</v>
      </c>
      <c r="K3" s="643"/>
      <c r="L3" s="644"/>
    </row>
    <row r="4" spans="1:12" ht="19.5" thickBot="1">
      <c r="A4" s="651"/>
      <c r="B4" s="651" t="s">
        <v>97</v>
      </c>
      <c r="C4" s="651"/>
      <c r="D4" s="651"/>
      <c r="E4" s="651"/>
      <c r="F4" s="651" t="s">
        <v>98</v>
      </c>
      <c r="G4" s="651"/>
      <c r="H4" s="651"/>
      <c r="I4" s="651"/>
      <c r="J4" s="645"/>
      <c r="K4" s="646"/>
      <c r="L4" s="647"/>
    </row>
    <row r="5" spans="1:12" ht="19.5" thickBot="1">
      <c r="A5" s="652"/>
      <c r="B5" s="391" t="s">
        <v>99</v>
      </c>
      <c r="C5" s="391" t="s">
        <v>100</v>
      </c>
      <c r="D5" s="391" t="s">
        <v>101</v>
      </c>
      <c r="E5" s="391" t="s">
        <v>1</v>
      </c>
      <c r="F5" s="392" t="s">
        <v>99</v>
      </c>
      <c r="G5" s="393" t="s">
        <v>100</v>
      </c>
      <c r="H5" s="393" t="s">
        <v>101</v>
      </c>
      <c r="I5" s="394" t="s">
        <v>1</v>
      </c>
      <c r="J5" s="395" t="s">
        <v>99</v>
      </c>
      <c r="K5" s="396" t="s">
        <v>102</v>
      </c>
      <c r="L5" s="397" t="s">
        <v>1</v>
      </c>
    </row>
    <row r="6" spans="1:12" s="3" customFormat="1" ht="18.75">
      <c r="A6" s="398" t="s">
        <v>2</v>
      </c>
      <c r="B6" s="399">
        <v>299</v>
      </c>
      <c r="C6" s="400">
        <v>299</v>
      </c>
      <c r="D6" s="401">
        <v>299</v>
      </c>
      <c r="E6" s="402">
        <f aca="true" t="shared" si="0" ref="E6:E27">D6/B6*100</f>
        <v>100</v>
      </c>
      <c r="F6" s="403"/>
      <c r="G6" s="404"/>
      <c r="H6" s="404"/>
      <c r="I6" s="405"/>
      <c r="J6" s="406">
        <v>800</v>
      </c>
      <c r="K6" s="407">
        <v>649</v>
      </c>
      <c r="L6" s="408">
        <f aca="true" t="shared" si="1" ref="L6:L27">K6/J6*100</f>
        <v>81.125</v>
      </c>
    </row>
    <row r="7" spans="1:12" s="3" customFormat="1" ht="18.75">
      <c r="A7" s="409" t="s">
        <v>18</v>
      </c>
      <c r="B7" s="399">
        <v>2978</v>
      </c>
      <c r="C7" s="410">
        <v>2978</v>
      </c>
      <c r="D7" s="411">
        <v>2978</v>
      </c>
      <c r="E7" s="412">
        <f t="shared" si="0"/>
        <v>100</v>
      </c>
      <c r="F7" s="399">
        <v>4599</v>
      </c>
      <c r="G7" s="410">
        <v>4599</v>
      </c>
      <c r="H7" s="410">
        <v>4599</v>
      </c>
      <c r="I7" s="412">
        <f aca="true" t="shared" si="2" ref="I7:I27">H7/F7*100</f>
        <v>100</v>
      </c>
      <c r="J7" s="413">
        <v>4770</v>
      </c>
      <c r="K7" s="410">
        <v>8178</v>
      </c>
      <c r="L7" s="408">
        <f t="shared" si="1"/>
        <v>171.44654088050316</v>
      </c>
    </row>
    <row r="8" spans="1:12" s="3" customFormat="1" ht="18.75">
      <c r="A8" s="409" t="s">
        <v>19</v>
      </c>
      <c r="B8" s="399">
        <v>3451</v>
      </c>
      <c r="C8" s="410">
        <v>3451</v>
      </c>
      <c r="D8" s="411">
        <v>3451</v>
      </c>
      <c r="E8" s="412">
        <f t="shared" si="0"/>
        <v>100</v>
      </c>
      <c r="F8" s="399">
        <v>2795</v>
      </c>
      <c r="G8" s="410">
        <v>2795</v>
      </c>
      <c r="H8" s="410">
        <v>2795</v>
      </c>
      <c r="I8" s="412">
        <f t="shared" si="2"/>
        <v>100</v>
      </c>
      <c r="J8" s="413">
        <v>8116</v>
      </c>
      <c r="K8" s="410">
        <v>10136</v>
      </c>
      <c r="L8" s="408">
        <f t="shared" si="1"/>
        <v>124.88910793494333</v>
      </c>
    </row>
    <row r="9" spans="1:12" s="3" customFormat="1" ht="18.75">
      <c r="A9" s="409" t="s">
        <v>3</v>
      </c>
      <c r="B9" s="399">
        <v>3553</v>
      </c>
      <c r="C9" s="410">
        <v>3553</v>
      </c>
      <c r="D9" s="411">
        <v>3553</v>
      </c>
      <c r="E9" s="412">
        <f t="shared" si="0"/>
        <v>100</v>
      </c>
      <c r="F9" s="399">
        <v>3125</v>
      </c>
      <c r="G9" s="410">
        <v>3125</v>
      </c>
      <c r="H9" s="410">
        <v>3125</v>
      </c>
      <c r="I9" s="412">
        <f t="shared" si="2"/>
        <v>100</v>
      </c>
      <c r="J9" s="413">
        <v>8866</v>
      </c>
      <c r="K9" s="410">
        <v>7972</v>
      </c>
      <c r="L9" s="408">
        <f t="shared" si="1"/>
        <v>89.9165350778254</v>
      </c>
    </row>
    <row r="10" spans="1:16" s="3" customFormat="1" ht="18.75">
      <c r="A10" s="409" t="s">
        <v>4</v>
      </c>
      <c r="B10" s="399">
        <v>1122</v>
      </c>
      <c r="C10" s="410">
        <v>1122</v>
      </c>
      <c r="D10" s="411">
        <v>1122</v>
      </c>
      <c r="E10" s="412">
        <f t="shared" si="0"/>
        <v>100</v>
      </c>
      <c r="F10" s="399">
        <v>376</v>
      </c>
      <c r="G10" s="410">
        <v>376</v>
      </c>
      <c r="H10" s="410">
        <v>376</v>
      </c>
      <c r="I10" s="412">
        <f t="shared" si="2"/>
        <v>100</v>
      </c>
      <c r="J10" s="413">
        <v>26996</v>
      </c>
      <c r="K10" s="410">
        <v>24236</v>
      </c>
      <c r="L10" s="408">
        <f t="shared" si="1"/>
        <v>89.77626315009631</v>
      </c>
      <c r="P10" s="3" t="s">
        <v>103</v>
      </c>
    </row>
    <row r="11" spans="1:12" s="3" customFormat="1" ht="18.75">
      <c r="A11" s="409" t="s">
        <v>20</v>
      </c>
      <c r="B11" s="399">
        <v>3230</v>
      </c>
      <c r="C11" s="410">
        <v>3230</v>
      </c>
      <c r="D11" s="411">
        <v>3230</v>
      </c>
      <c r="E11" s="412">
        <f t="shared" si="0"/>
        <v>100</v>
      </c>
      <c r="F11" s="399">
        <v>8426</v>
      </c>
      <c r="G11" s="410">
        <v>8426</v>
      </c>
      <c r="H11" s="410">
        <v>8426</v>
      </c>
      <c r="I11" s="412">
        <f t="shared" si="2"/>
        <v>100</v>
      </c>
      <c r="J11" s="413">
        <v>20955</v>
      </c>
      <c r="K11" s="410">
        <v>20955</v>
      </c>
      <c r="L11" s="408">
        <f t="shared" si="1"/>
        <v>100</v>
      </c>
    </row>
    <row r="12" spans="1:12" s="3" customFormat="1" ht="18.75">
      <c r="A12" s="409" t="s">
        <v>5</v>
      </c>
      <c r="B12" s="399">
        <v>3911</v>
      </c>
      <c r="C12" s="410">
        <v>3911</v>
      </c>
      <c r="D12" s="411">
        <v>3911</v>
      </c>
      <c r="E12" s="412">
        <f t="shared" si="0"/>
        <v>100</v>
      </c>
      <c r="F12" s="399">
        <v>3792</v>
      </c>
      <c r="G12" s="410">
        <v>3792</v>
      </c>
      <c r="H12" s="410">
        <v>3792</v>
      </c>
      <c r="I12" s="412">
        <f t="shared" si="2"/>
        <v>100</v>
      </c>
      <c r="J12" s="413">
        <v>27225</v>
      </c>
      <c r="K12" s="410">
        <v>27225</v>
      </c>
      <c r="L12" s="408">
        <f t="shared" si="1"/>
        <v>100</v>
      </c>
    </row>
    <row r="13" spans="1:12" s="3" customFormat="1" ht="18.75">
      <c r="A13" s="409" t="s">
        <v>6</v>
      </c>
      <c r="B13" s="399">
        <v>1508</v>
      </c>
      <c r="C13" s="410">
        <v>1508</v>
      </c>
      <c r="D13" s="411">
        <v>1508</v>
      </c>
      <c r="E13" s="412">
        <f t="shared" si="0"/>
        <v>100</v>
      </c>
      <c r="F13" s="399">
        <v>3091</v>
      </c>
      <c r="G13" s="410">
        <v>3091</v>
      </c>
      <c r="H13" s="410">
        <v>3091</v>
      </c>
      <c r="I13" s="412">
        <f t="shared" si="2"/>
        <v>100</v>
      </c>
      <c r="J13" s="413">
        <v>63973</v>
      </c>
      <c r="K13" s="410">
        <v>65022</v>
      </c>
      <c r="L13" s="408">
        <f t="shared" si="1"/>
        <v>101.63975427133323</v>
      </c>
    </row>
    <row r="14" spans="1:12" s="3" customFormat="1" ht="18.75">
      <c r="A14" s="409" t="s">
        <v>7</v>
      </c>
      <c r="B14" s="399">
        <v>2061</v>
      </c>
      <c r="C14" s="410">
        <v>2061</v>
      </c>
      <c r="D14" s="411">
        <v>2061</v>
      </c>
      <c r="E14" s="412">
        <f t="shared" si="0"/>
        <v>100</v>
      </c>
      <c r="F14" s="399">
        <v>1083</v>
      </c>
      <c r="G14" s="410">
        <v>1083</v>
      </c>
      <c r="H14" s="410">
        <v>1083</v>
      </c>
      <c r="I14" s="412">
        <f t="shared" si="2"/>
        <v>100</v>
      </c>
      <c r="J14" s="413">
        <v>17382</v>
      </c>
      <c r="K14" s="410">
        <v>17382</v>
      </c>
      <c r="L14" s="408">
        <f t="shared" si="1"/>
        <v>100</v>
      </c>
    </row>
    <row r="15" spans="1:12" s="3" customFormat="1" ht="18.75">
      <c r="A15" s="409" t="s">
        <v>8</v>
      </c>
      <c r="B15" s="399">
        <v>455</v>
      </c>
      <c r="C15" s="410">
        <v>455</v>
      </c>
      <c r="D15" s="411">
        <v>455</v>
      </c>
      <c r="E15" s="412">
        <f t="shared" si="0"/>
        <v>100</v>
      </c>
      <c r="F15" s="399">
        <v>1447</v>
      </c>
      <c r="G15" s="410">
        <v>1447</v>
      </c>
      <c r="H15" s="410">
        <v>1447</v>
      </c>
      <c r="I15" s="412">
        <f t="shared" si="2"/>
        <v>100</v>
      </c>
      <c r="J15" s="413">
        <v>18821</v>
      </c>
      <c r="K15" s="410">
        <v>18821</v>
      </c>
      <c r="L15" s="408">
        <f t="shared" si="1"/>
        <v>100</v>
      </c>
    </row>
    <row r="16" spans="1:12" s="3" customFormat="1" ht="18.75">
      <c r="A16" s="409" t="s">
        <v>9</v>
      </c>
      <c r="B16" s="399">
        <v>3063</v>
      </c>
      <c r="C16" s="410">
        <v>3063</v>
      </c>
      <c r="D16" s="411">
        <v>3063</v>
      </c>
      <c r="E16" s="412">
        <f t="shared" si="0"/>
        <v>100</v>
      </c>
      <c r="F16" s="399">
        <v>920</v>
      </c>
      <c r="G16" s="410">
        <v>920</v>
      </c>
      <c r="H16" s="410">
        <v>920</v>
      </c>
      <c r="I16" s="412">
        <f t="shared" si="2"/>
        <v>100</v>
      </c>
      <c r="J16" s="413">
        <v>25319</v>
      </c>
      <c r="K16" s="410">
        <v>25319</v>
      </c>
      <c r="L16" s="408">
        <f t="shared" si="1"/>
        <v>100</v>
      </c>
    </row>
    <row r="17" spans="1:12" s="3" customFormat="1" ht="18.75">
      <c r="A17" s="409" t="s">
        <v>10</v>
      </c>
      <c r="B17" s="399">
        <v>1899</v>
      </c>
      <c r="C17" s="410">
        <v>1899</v>
      </c>
      <c r="D17" s="411">
        <v>1899</v>
      </c>
      <c r="E17" s="412">
        <f t="shared" si="0"/>
        <v>100</v>
      </c>
      <c r="F17" s="399">
        <v>323</v>
      </c>
      <c r="G17" s="410">
        <v>323</v>
      </c>
      <c r="H17" s="410">
        <v>323</v>
      </c>
      <c r="I17" s="412">
        <f t="shared" si="2"/>
        <v>100</v>
      </c>
      <c r="J17" s="413">
        <v>13600</v>
      </c>
      <c r="K17" s="410">
        <v>13600</v>
      </c>
      <c r="L17" s="408">
        <f t="shared" si="1"/>
        <v>100</v>
      </c>
    </row>
    <row r="18" spans="1:12" s="3" customFormat="1" ht="18.75">
      <c r="A18" s="409" t="s">
        <v>21</v>
      </c>
      <c r="B18" s="399">
        <v>4581</v>
      </c>
      <c r="C18" s="410">
        <v>4581</v>
      </c>
      <c r="D18" s="411">
        <v>4581</v>
      </c>
      <c r="E18" s="412">
        <f t="shared" si="0"/>
        <v>100</v>
      </c>
      <c r="F18" s="399">
        <v>770</v>
      </c>
      <c r="G18" s="410">
        <v>770</v>
      </c>
      <c r="H18" s="410">
        <v>770</v>
      </c>
      <c r="I18" s="412">
        <f t="shared" si="2"/>
        <v>100</v>
      </c>
      <c r="J18" s="413">
        <v>33848</v>
      </c>
      <c r="K18" s="410">
        <v>33891</v>
      </c>
      <c r="L18" s="408">
        <f t="shared" si="1"/>
        <v>100.12703852517136</v>
      </c>
    </row>
    <row r="19" spans="1:12" s="3" customFormat="1" ht="18.75">
      <c r="A19" s="409" t="s">
        <v>11</v>
      </c>
      <c r="B19" s="399">
        <v>2222</v>
      </c>
      <c r="C19" s="410">
        <v>2222</v>
      </c>
      <c r="D19" s="411">
        <v>2222</v>
      </c>
      <c r="E19" s="412">
        <f t="shared" si="0"/>
        <v>100</v>
      </c>
      <c r="F19" s="399">
        <v>2625</v>
      </c>
      <c r="G19" s="410">
        <v>2625</v>
      </c>
      <c r="H19" s="410">
        <v>2625</v>
      </c>
      <c r="I19" s="412">
        <f t="shared" si="2"/>
        <v>100</v>
      </c>
      <c r="J19" s="413">
        <v>14758</v>
      </c>
      <c r="K19" s="410">
        <v>15091</v>
      </c>
      <c r="L19" s="408">
        <f t="shared" si="1"/>
        <v>102.25640330668114</v>
      </c>
    </row>
    <row r="20" spans="1:12" s="3" customFormat="1" ht="18.75">
      <c r="A20" s="409" t="s">
        <v>12</v>
      </c>
      <c r="B20" s="399">
        <v>2321</v>
      </c>
      <c r="C20" s="410">
        <v>2321</v>
      </c>
      <c r="D20" s="411">
        <v>2321</v>
      </c>
      <c r="E20" s="412">
        <f t="shared" si="0"/>
        <v>100</v>
      </c>
      <c r="F20" s="399">
        <v>2945</v>
      </c>
      <c r="G20" s="410">
        <v>2945</v>
      </c>
      <c r="H20" s="410">
        <v>2945</v>
      </c>
      <c r="I20" s="412">
        <f t="shared" si="2"/>
        <v>100</v>
      </c>
      <c r="J20" s="413">
        <v>23004</v>
      </c>
      <c r="K20" s="410">
        <v>10600</v>
      </c>
      <c r="L20" s="408">
        <f t="shared" si="1"/>
        <v>46.07894279255781</v>
      </c>
    </row>
    <row r="21" spans="1:12" s="3" customFormat="1" ht="18.75">
      <c r="A21" s="409" t="s">
        <v>22</v>
      </c>
      <c r="B21" s="399">
        <v>1057</v>
      </c>
      <c r="C21" s="410">
        <v>1057</v>
      </c>
      <c r="D21" s="411">
        <v>1057</v>
      </c>
      <c r="E21" s="412">
        <f t="shared" si="0"/>
        <v>100</v>
      </c>
      <c r="F21" s="399">
        <v>3409</v>
      </c>
      <c r="G21" s="410">
        <v>3409</v>
      </c>
      <c r="H21" s="410">
        <v>3409</v>
      </c>
      <c r="I21" s="412">
        <f t="shared" si="2"/>
        <v>100</v>
      </c>
      <c r="J21" s="413">
        <v>50885</v>
      </c>
      <c r="K21" s="410">
        <v>49500</v>
      </c>
      <c r="L21" s="408">
        <f t="shared" si="1"/>
        <v>97.27817627984672</v>
      </c>
    </row>
    <row r="22" spans="1:12" s="3" customFormat="1" ht="18.75">
      <c r="A22" s="409" t="s">
        <v>23</v>
      </c>
      <c r="B22" s="399">
        <v>4412</v>
      </c>
      <c r="C22" s="410">
        <v>4412</v>
      </c>
      <c r="D22" s="411">
        <v>4412</v>
      </c>
      <c r="E22" s="412">
        <f t="shared" si="0"/>
        <v>100</v>
      </c>
      <c r="F22" s="399">
        <v>2880</v>
      </c>
      <c r="G22" s="410">
        <v>2880</v>
      </c>
      <c r="H22" s="410">
        <v>2880</v>
      </c>
      <c r="I22" s="412">
        <f t="shared" si="2"/>
        <v>100</v>
      </c>
      <c r="J22" s="413">
        <v>21591</v>
      </c>
      <c r="K22" s="410">
        <v>21591</v>
      </c>
      <c r="L22" s="408">
        <f t="shared" si="1"/>
        <v>100</v>
      </c>
    </row>
    <row r="23" spans="1:12" s="3" customFormat="1" ht="18.75">
      <c r="A23" s="409" t="s">
        <v>13</v>
      </c>
      <c r="B23" s="399">
        <v>3301</v>
      </c>
      <c r="C23" s="410">
        <v>3301</v>
      </c>
      <c r="D23" s="411">
        <v>3301</v>
      </c>
      <c r="E23" s="412">
        <f t="shared" si="0"/>
        <v>100</v>
      </c>
      <c r="F23" s="399">
        <v>883</v>
      </c>
      <c r="G23" s="410">
        <v>883</v>
      </c>
      <c r="H23" s="410">
        <v>883</v>
      </c>
      <c r="I23" s="412">
        <f t="shared" si="2"/>
        <v>100</v>
      </c>
      <c r="J23" s="413">
        <v>12126</v>
      </c>
      <c r="K23" s="410">
        <v>12126</v>
      </c>
      <c r="L23" s="408">
        <f t="shared" si="1"/>
        <v>100</v>
      </c>
    </row>
    <row r="24" spans="1:12" s="3" customFormat="1" ht="18.75">
      <c r="A24" s="409" t="s">
        <v>14</v>
      </c>
      <c r="B24" s="399">
        <v>3710</v>
      </c>
      <c r="C24" s="410">
        <v>3710</v>
      </c>
      <c r="D24" s="411">
        <v>3710</v>
      </c>
      <c r="E24" s="412">
        <f t="shared" si="0"/>
        <v>100</v>
      </c>
      <c r="F24" s="399">
        <v>1551</v>
      </c>
      <c r="G24" s="410">
        <v>1551</v>
      </c>
      <c r="H24" s="410">
        <v>1551</v>
      </c>
      <c r="I24" s="412">
        <f t="shared" si="2"/>
        <v>100</v>
      </c>
      <c r="J24" s="413">
        <v>27000</v>
      </c>
      <c r="K24" s="410">
        <v>27000</v>
      </c>
      <c r="L24" s="408">
        <f t="shared" si="1"/>
        <v>100</v>
      </c>
    </row>
    <row r="25" spans="1:12" s="3" customFormat="1" ht="18.75">
      <c r="A25" s="409" t="s">
        <v>24</v>
      </c>
      <c r="B25" s="399">
        <v>2913</v>
      </c>
      <c r="C25" s="410">
        <v>2913</v>
      </c>
      <c r="D25" s="411">
        <v>2913</v>
      </c>
      <c r="E25" s="412">
        <f t="shared" si="0"/>
        <v>100</v>
      </c>
      <c r="F25" s="399">
        <v>1376</v>
      </c>
      <c r="G25" s="410">
        <v>1376</v>
      </c>
      <c r="H25" s="410">
        <v>1376</v>
      </c>
      <c r="I25" s="412">
        <f t="shared" si="2"/>
        <v>100</v>
      </c>
      <c r="J25" s="413">
        <v>68491</v>
      </c>
      <c r="K25" s="410">
        <v>59000</v>
      </c>
      <c r="L25" s="408">
        <f t="shared" si="1"/>
        <v>86.14270488093327</v>
      </c>
    </row>
    <row r="26" spans="1:12" s="3" customFormat="1" ht="19.5" thickBot="1">
      <c r="A26" s="414" t="s">
        <v>15</v>
      </c>
      <c r="B26" s="399">
        <v>4167</v>
      </c>
      <c r="C26" s="415">
        <v>4167</v>
      </c>
      <c r="D26" s="416">
        <v>4167</v>
      </c>
      <c r="E26" s="417">
        <f t="shared" si="0"/>
        <v>100</v>
      </c>
      <c r="F26" s="418">
        <v>3502</v>
      </c>
      <c r="G26" s="415">
        <v>3502</v>
      </c>
      <c r="H26" s="415">
        <v>3502</v>
      </c>
      <c r="I26" s="412">
        <f t="shared" si="2"/>
        <v>100</v>
      </c>
      <c r="J26" s="419">
        <v>59320.799999999996</v>
      </c>
      <c r="K26" s="415">
        <v>59321</v>
      </c>
      <c r="L26" s="408">
        <f t="shared" si="1"/>
        <v>100.00033714986986</v>
      </c>
    </row>
    <row r="27" spans="1:12" ht="19.5" thickBot="1">
      <c r="A27" s="420" t="s">
        <v>54</v>
      </c>
      <c r="B27" s="421">
        <f>SUM(B6:B26)</f>
        <v>56214</v>
      </c>
      <c r="C27" s="422">
        <f>SUM(C6:C26)</f>
        <v>56214</v>
      </c>
      <c r="D27" s="422">
        <f>SUM(D6:D26)</f>
        <v>56214</v>
      </c>
      <c r="E27" s="423">
        <f t="shared" si="0"/>
        <v>100</v>
      </c>
      <c r="F27" s="424">
        <f>SUM(F6:F26)</f>
        <v>49918</v>
      </c>
      <c r="G27" s="425">
        <f>SUM(G6:G26)</f>
        <v>49918</v>
      </c>
      <c r="H27" s="425">
        <f>SUM(H6:H26)</f>
        <v>49918</v>
      </c>
      <c r="I27" s="423">
        <f t="shared" si="2"/>
        <v>100</v>
      </c>
      <c r="J27" s="426">
        <f>SUM(J6:J26)</f>
        <v>547846.8</v>
      </c>
      <c r="K27" s="549">
        <f>SUM(K6:K26)</f>
        <v>527615</v>
      </c>
      <c r="L27" s="427">
        <f t="shared" si="1"/>
        <v>96.30703328010677</v>
      </c>
    </row>
    <row r="28" spans="1:12" ht="18" customHeight="1" thickBot="1">
      <c r="A28" s="428" t="s">
        <v>104</v>
      </c>
      <c r="B28" s="429">
        <v>62070</v>
      </c>
      <c r="C28" s="430">
        <v>62070</v>
      </c>
      <c r="D28" s="430">
        <v>62070</v>
      </c>
      <c r="E28" s="431">
        <v>100</v>
      </c>
      <c r="F28" s="429">
        <v>51553</v>
      </c>
      <c r="G28" s="430">
        <v>51553</v>
      </c>
      <c r="H28" s="430">
        <v>51553</v>
      </c>
      <c r="I28" s="431">
        <v>100</v>
      </c>
      <c r="J28" s="432">
        <v>488800.07</v>
      </c>
      <c r="K28" s="433">
        <v>506027</v>
      </c>
      <c r="L28" s="434">
        <v>103.52433051001813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N19" sqref="N19"/>
    </sheetView>
  </sheetViews>
  <sheetFormatPr defaultColWidth="8.875" defaultRowHeight="12.75"/>
  <cols>
    <col min="1" max="1" width="19.25390625" style="437" customWidth="1"/>
    <col min="2" max="2" width="8.875" style="437" customWidth="1"/>
    <col min="3" max="3" width="7.375" style="437" customWidth="1"/>
    <col min="4" max="4" width="8.625" style="437" customWidth="1"/>
    <col min="5" max="5" width="9.25390625" style="437" customWidth="1"/>
    <col min="6" max="6" width="9.375" style="437" customWidth="1"/>
    <col min="7" max="7" width="6.75390625" style="437" customWidth="1"/>
    <col min="8" max="8" width="6.875" style="437" customWidth="1"/>
    <col min="9" max="9" width="6.625" style="437" customWidth="1"/>
    <col min="10" max="10" width="6.75390625" style="437" customWidth="1"/>
    <col min="11" max="11" width="7.375" style="437" customWidth="1"/>
    <col min="12" max="12" width="8.125" style="437" customWidth="1"/>
    <col min="13" max="13" width="9.00390625" style="437" customWidth="1"/>
    <col min="14" max="14" width="8.625" style="437" customWidth="1"/>
    <col min="15" max="15" width="7.00390625" style="437" customWidth="1"/>
    <col min="16" max="16" width="7.25390625" style="437" customWidth="1"/>
    <col min="17" max="16384" width="8.875" style="437" customWidth="1"/>
  </cols>
  <sheetData>
    <row r="1" spans="1:16" ht="15.75" customHeight="1">
      <c r="A1" s="435"/>
      <c r="B1" s="653" t="s">
        <v>105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4">
        <v>43776</v>
      </c>
      <c r="P1" s="654"/>
    </row>
    <row r="2" spans="1:16" ht="15.75">
      <c r="A2" s="435" t="s">
        <v>106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436"/>
      <c r="P2" s="436"/>
    </row>
    <row r="3" spans="1:16" ht="15.75" customHeight="1">
      <c r="A3" s="655" t="s">
        <v>107</v>
      </c>
      <c r="B3" s="656" t="s">
        <v>103</v>
      </c>
      <c r="C3" s="656"/>
      <c r="D3" s="656"/>
      <c r="E3" s="657" t="s">
        <v>108</v>
      </c>
      <c r="F3" s="657"/>
      <c r="G3" s="657"/>
      <c r="H3" s="657"/>
      <c r="I3" s="657"/>
      <c r="J3" s="657"/>
      <c r="K3" s="658" t="s">
        <v>109</v>
      </c>
      <c r="L3" s="658"/>
      <c r="M3" s="659" t="s">
        <v>110</v>
      </c>
      <c r="N3" s="659"/>
      <c r="O3" s="659"/>
      <c r="P3" s="659"/>
    </row>
    <row r="4" spans="1:16" ht="15.75" customHeight="1">
      <c r="A4" s="655"/>
      <c r="B4" s="660" t="s">
        <v>111</v>
      </c>
      <c r="C4" s="662" t="s">
        <v>112</v>
      </c>
      <c r="D4" s="662"/>
      <c r="E4" s="657"/>
      <c r="F4" s="657"/>
      <c r="G4" s="657"/>
      <c r="H4" s="657"/>
      <c r="I4" s="657"/>
      <c r="J4" s="657"/>
      <c r="K4" s="656" t="s">
        <v>113</v>
      </c>
      <c r="L4" s="656"/>
      <c r="M4" s="663" t="s">
        <v>114</v>
      </c>
      <c r="N4" s="663"/>
      <c r="O4" s="664" t="s">
        <v>115</v>
      </c>
      <c r="P4" s="664"/>
    </row>
    <row r="5" spans="1:16" ht="15.75" customHeight="1">
      <c r="A5" s="655"/>
      <c r="B5" s="660"/>
      <c r="C5" s="665" t="s">
        <v>116</v>
      </c>
      <c r="D5" s="665"/>
      <c r="E5" s="666" t="s">
        <v>117</v>
      </c>
      <c r="F5" s="666"/>
      <c r="G5" s="667" t="s">
        <v>118</v>
      </c>
      <c r="H5" s="667"/>
      <c r="I5" s="668" t="s">
        <v>119</v>
      </c>
      <c r="J5" s="668"/>
      <c r="K5" s="669" t="s">
        <v>120</v>
      </c>
      <c r="L5" s="669"/>
      <c r="M5" s="670" t="s">
        <v>118</v>
      </c>
      <c r="N5" s="670"/>
      <c r="O5" s="671" t="s">
        <v>118</v>
      </c>
      <c r="P5" s="671"/>
    </row>
    <row r="6" spans="1:16" ht="16.5" customHeight="1" thickBot="1">
      <c r="A6" s="655"/>
      <c r="B6" s="661"/>
      <c r="C6" s="438" t="s">
        <v>136</v>
      </c>
      <c r="D6" s="439" t="s">
        <v>139</v>
      </c>
      <c r="E6" s="440" t="s">
        <v>121</v>
      </c>
      <c r="F6" s="441" t="s">
        <v>122</v>
      </c>
      <c r="G6" s="440" t="s">
        <v>121</v>
      </c>
      <c r="H6" s="441" t="s">
        <v>122</v>
      </c>
      <c r="I6" s="440" t="s">
        <v>121</v>
      </c>
      <c r="J6" s="441" t="s">
        <v>122</v>
      </c>
      <c r="K6" s="440" t="s">
        <v>121</v>
      </c>
      <c r="L6" s="441" t="s">
        <v>122</v>
      </c>
      <c r="M6" s="440" t="s">
        <v>121</v>
      </c>
      <c r="N6" s="441" t="s">
        <v>122</v>
      </c>
      <c r="O6" s="440" t="s">
        <v>121</v>
      </c>
      <c r="P6" s="441" t="s">
        <v>122</v>
      </c>
    </row>
    <row r="7" spans="1:16" ht="15" customHeight="1">
      <c r="A7" s="563" t="s">
        <v>2</v>
      </c>
      <c r="B7" s="442">
        <v>64</v>
      </c>
      <c r="C7" s="443">
        <v>64</v>
      </c>
      <c r="D7" s="443">
        <v>64</v>
      </c>
      <c r="E7" s="444">
        <v>154</v>
      </c>
      <c r="F7" s="445">
        <v>154</v>
      </c>
      <c r="G7" s="444">
        <v>0.5</v>
      </c>
      <c r="H7" s="445">
        <v>0.5</v>
      </c>
      <c r="I7" s="446">
        <v>0.3</v>
      </c>
      <c r="J7" s="447">
        <v>0.3</v>
      </c>
      <c r="K7" s="448">
        <f aca="true" t="shared" si="0" ref="K7:K27">G7/D7*1000</f>
        <v>7.8125</v>
      </c>
      <c r="L7" s="449">
        <v>7.936507936507936</v>
      </c>
      <c r="M7" s="450"/>
      <c r="N7" s="451"/>
      <c r="O7" s="452"/>
      <c r="P7" s="451"/>
    </row>
    <row r="8" spans="1:16" ht="15" customHeight="1">
      <c r="A8" s="453" t="s">
        <v>55</v>
      </c>
      <c r="B8" s="454">
        <v>1183</v>
      </c>
      <c r="C8" s="455">
        <v>1170</v>
      </c>
      <c r="D8" s="455">
        <v>1170</v>
      </c>
      <c r="E8" s="444">
        <v>3251</v>
      </c>
      <c r="F8" s="445">
        <v>3120</v>
      </c>
      <c r="G8" s="444">
        <v>12.4</v>
      </c>
      <c r="H8" s="445">
        <v>12.2</v>
      </c>
      <c r="I8" s="444">
        <v>10.4</v>
      </c>
      <c r="J8" s="445">
        <v>10.1</v>
      </c>
      <c r="K8" s="448">
        <f t="shared" si="0"/>
        <v>10.5982905982906</v>
      </c>
      <c r="L8" s="456">
        <v>10.869565217391305</v>
      </c>
      <c r="M8" s="450">
        <v>1010</v>
      </c>
      <c r="N8" s="457">
        <v>1010</v>
      </c>
      <c r="O8" s="458">
        <v>3</v>
      </c>
      <c r="P8" s="457">
        <v>3</v>
      </c>
    </row>
    <row r="9" spans="1:16" s="535" customFormat="1" ht="15">
      <c r="A9" s="453" t="s">
        <v>56</v>
      </c>
      <c r="B9" s="454">
        <v>1130</v>
      </c>
      <c r="C9" s="455">
        <v>1130</v>
      </c>
      <c r="D9" s="455">
        <v>1130</v>
      </c>
      <c r="E9" s="444">
        <v>4753.6</v>
      </c>
      <c r="F9" s="445">
        <v>4190</v>
      </c>
      <c r="G9" s="444">
        <v>12.6</v>
      </c>
      <c r="H9" s="445">
        <v>12.9</v>
      </c>
      <c r="I9" s="444">
        <v>17.7</v>
      </c>
      <c r="J9" s="445">
        <v>12.4</v>
      </c>
      <c r="K9" s="448">
        <f t="shared" si="0"/>
        <v>11.150442477876107</v>
      </c>
      <c r="L9" s="456">
        <v>12.3</v>
      </c>
      <c r="M9" s="450">
        <v>1238</v>
      </c>
      <c r="N9" s="457">
        <v>1238</v>
      </c>
      <c r="O9" s="458">
        <v>4</v>
      </c>
      <c r="P9" s="457">
        <v>4</v>
      </c>
    </row>
    <row r="10" spans="1:16" s="535" customFormat="1" ht="15">
      <c r="A10" s="453" t="s">
        <v>3</v>
      </c>
      <c r="B10" s="454">
        <v>395</v>
      </c>
      <c r="C10" s="455">
        <v>412</v>
      </c>
      <c r="D10" s="455">
        <v>412</v>
      </c>
      <c r="E10" s="444">
        <v>1054.2</v>
      </c>
      <c r="F10" s="445">
        <v>1026.5</v>
      </c>
      <c r="G10" s="444">
        <v>3.8</v>
      </c>
      <c r="H10" s="445">
        <v>3.7</v>
      </c>
      <c r="I10" s="444">
        <v>3.8</v>
      </c>
      <c r="J10" s="445">
        <v>3.6</v>
      </c>
      <c r="K10" s="448">
        <f>G10/D10*1000</f>
        <v>9.223300970873787</v>
      </c>
      <c r="L10" s="456">
        <v>8.60759493670886</v>
      </c>
      <c r="M10" s="459">
        <v>432.3</v>
      </c>
      <c r="N10" s="457">
        <v>411</v>
      </c>
      <c r="O10" s="458">
        <v>1.5</v>
      </c>
      <c r="P10" s="457">
        <v>1.5</v>
      </c>
    </row>
    <row r="11" spans="1:16" ht="14.25" customHeight="1">
      <c r="A11" s="453" t="s">
        <v>4</v>
      </c>
      <c r="B11" s="454">
        <v>612</v>
      </c>
      <c r="C11" s="455">
        <v>612</v>
      </c>
      <c r="D11" s="455">
        <v>612</v>
      </c>
      <c r="E11" s="444">
        <v>1922.6</v>
      </c>
      <c r="F11" s="445">
        <v>1837.3</v>
      </c>
      <c r="G11" s="444">
        <v>5.2</v>
      </c>
      <c r="H11" s="445">
        <v>4.6</v>
      </c>
      <c r="I11" s="444">
        <v>4.7</v>
      </c>
      <c r="J11" s="445">
        <v>4.1</v>
      </c>
      <c r="K11" s="448">
        <f t="shared" si="0"/>
        <v>8.496732026143793</v>
      </c>
      <c r="L11" s="456">
        <v>7.5</v>
      </c>
      <c r="M11" s="459">
        <v>1016</v>
      </c>
      <c r="N11" s="457">
        <v>711</v>
      </c>
      <c r="O11" s="458">
        <v>2</v>
      </c>
      <c r="P11" s="457">
        <v>1</v>
      </c>
    </row>
    <row r="12" spans="1:16" ht="14.25" customHeight="1">
      <c r="A12" s="453" t="s">
        <v>20</v>
      </c>
      <c r="B12" s="454">
        <v>482</v>
      </c>
      <c r="C12" s="455">
        <v>482</v>
      </c>
      <c r="D12" s="455">
        <v>482</v>
      </c>
      <c r="E12" s="444">
        <v>2095.3</v>
      </c>
      <c r="F12" s="445">
        <v>1963.2</v>
      </c>
      <c r="G12" s="444">
        <v>6</v>
      </c>
      <c r="H12" s="445">
        <v>5.6</v>
      </c>
      <c r="I12" s="444">
        <v>5.7</v>
      </c>
      <c r="J12" s="445">
        <v>5.4</v>
      </c>
      <c r="K12" s="448">
        <f t="shared" si="0"/>
        <v>12.448132780082986</v>
      </c>
      <c r="L12" s="456">
        <v>11.203319502074688</v>
      </c>
      <c r="M12" s="459">
        <v>1818.4</v>
      </c>
      <c r="N12" s="457">
        <v>1741.6</v>
      </c>
      <c r="O12" s="458">
        <v>4.7</v>
      </c>
      <c r="P12" s="457">
        <v>4.4</v>
      </c>
    </row>
    <row r="13" spans="1:16" s="535" customFormat="1" ht="15">
      <c r="A13" s="453" t="s">
        <v>5</v>
      </c>
      <c r="B13" s="454">
        <v>592</v>
      </c>
      <c r="C13" s="455">
        <v>644</v>
      </c>
      <c r="D13" s="455">
        <v>644</v>
      </c>
      <c r="E13" s="444">
        <v>1730</v>
      </c>
      <c r="F13" s="445">
        <v>1700</v>
      </c>
      <c r="G13" s="444">
        <v>5.2</v>
      </c>
      <c r="H13" s="445">
        <v>4.9</v>
      </c>
      <c r="I13" s="444">
        <v>4.8</v>
      </c>
      <c r="J13" s="445">
        <v>4.4</v>
      </c>
      <c r="K13" s="448">
        <f t="shared" si="0"/>
        <v>8.074534161490684</v>
      </c>
      <c r="L13" s="456">
        <v>10.386151797603196</v>
      </c>
      <c r="M13" s="459">
        <v>772</v>
      </c>
      <c r="N13" s="451">
        <v>771</v>
      </c>
      <c r="O13" s="458">
        <v>3.2</v>
      </c>
      <c r="P13" s="457">
        <v>3</v>
      </c>
    </row>
    <row r="14" spans="1:16" ht="15">
      <c r="A14" s="453" t="s">
        <v>6</v>
      </c>
      <c r="B14" s="454">
        <v>2736</v>
      </c>
      <c r="C14" s="455">
        <v>2717</v>
      </c>
      <c r="D14" s="455">
        <v>2717</v>
      </c>
      <c r="E14" s="444">
        <v>9847</v>
      </c>
      <c r="F14" s="445">
        <v>9715</v>
      </c>
      <c r="G14" s="444">
        <v>38</v>
      </c>
      <c r="H14" s="445">
        <v>37</v>
      </c>
      <c r="I14" s="444">
        <v>34</v>
      </c>
      <c r="J14" s="445">
        <v>33</v>
      </c>
      <c r="K14" s="448">
        <f t="shared" si="0"/>
        <v>13.986013986013987</v>
      </c>
      <c r="L14" s="456">
        <v>9.11743253099927</v>
      </c>
      <c r="M14" s="459">
        <v>980</v>
      </c>
      <c r="N14" s="457">
        <v>980</v>
      </c>
      <c r="O14" s="458">
        <v>10</v>
      </c>
      <c r="P14" s="457">
        <v>10</v>
      </c>
    </row>
    <row r="15" spans="1:16" s="535" customFormat="1" ht="15">
      <c r="A15" s="453" t="s">
        <v>7</v>
      </c>
      <c r="B15" s="454">
        <v>544</v>
      </c>
      <c r="C15" s="455">
        <v>534</v>
      </c>
      <c r="D15" s="455">
        <v>534</v>
      </c>
      <c r="E15" s="444">
        <v>1622.8</v>
      </c>
      <c r="F15" s="445">
        <v>1541.5</v>
      </c>
      <c r="G15" s="444">
        <v>4.7</v>
      </c>
      <c r="H15" s="445">
        <v>4.8</v>
      </c>
      <c r="I15" s="444">
        <v>4</v>
      </c>
      <c r="J15" s="445">
        <v>4.3</v>
      </c>
      <c r="K15" s="448">
        <f t="shared" si="0"/>
        <v>8.801498127340825</v>
      </c>
      <c r="L15" s="456">
        <v>8.807339449541283</v>
      </c>
      <c r="M15" s="459">
        <v>96.2</v>
      </c>
      <c r="N15" s="457">
        <v>85.5</v>
      </c>
      <c r="O15" s="458">
        <v>0.3</v>
      </c>
      <c r="P15" s="457">
        <v>0.3</v>
      </c>
    </row>
    <row r="16" spans="1:16" ht="16.5" customHeight="1">
      <c r="A16" s="453" t="s">
        <v>8</v>
      </c>
      <c r="B16" s="454">
        <v>500</v>
      </c>
      <c r="C16" s="455">
        <v>493</v>
      </c>
      <c r="D16" s="455">
        <v>493</v>
      </c>
      <c r="E16" s="444">
        <v>1852.7</v>
      </c>
      <c r="F16" s="445">
        <v>1997.3</v>
      </c>
      <c r="G16" s="444">
        <v>5.5</v>
      </c>
      <c r="H16" s="445">
        <v>5.3</v>
      </c>
      <c r="I16" s="444">
        <v>5.2</v>
      </c>
      <c r="J16" s="445">
        <v>4.6</v>
      </c>
      <c r="K16" s="448">
        <f t="shared" si="0"/>
        <v>11.156186612576064</v>
      </c>
      <c r="L16" s="456">
        <v>9.16955017301038</v>
      </c>
      <c r="M16" s="459">
        <v>3887</v>
      </c>
      <c r="N16" s="457">
        <v>3790</v>
      </c>
      <c r="O16" s="460">
        <v>14</v>
      </c>
      <c r="P16" s="461">
        <v>14</v>
      </c>
    </row>
    <row r="17" spans="1:16" s="535" customFormat="1" ht="16.5" customHeight="1">
      <c r="A17" s="453" t="s">
        <v>9</v>
      </c>
      <c r="B17" s="454">
        <v>1400</v>
      </c>
      <c r="C17" s="455">
        <v>1610</v>
      </c>
      <c r="D17" s="455">
        <v>1610</v>
      </c>
      <c r="E17" s="444">
        <v>9914</v>
      </c>
      <c r="F17" s="445">
        <v>4961</v>
      </c>
      <c r="G17" s="444">
        <v>39.9</v>
      </c>
      <c r="H17" s="445">
        <v>17.3</v>
      </c>
      <c r="I17" s="444">
        <v>39.4</v>
      </c>
      <c r="J17" s="445">
        <v>16.8</v>
      </c>
      <c r="K17" s="448">
        <f t="shared" si="0"/>
        <v>24.782608695652172</v>
      </c>
      <c r="L17" s="456">
        <v>17.3</v>
      </c>
      <c r="M17" s="459">
        <v>601</v>
      </c>
      <c r="N17" s="457">
        <v>548</v>
      </c>
      <c r="O17" s="462">
        <v>2</v>
      </c>
      <c r="P17" s="463">
        <v>2</v>
      </c>
    </row>
    <row r="18" spans="1:16" s="535" customFormat="1" ht="15">
      <c r="A18" s="551" t="s">
        <v>10</v>
      </c>
      <c r="B18" s="454">
        <v>475</v>
      </c>
      <c r="C18" s="455">
        <v>523</v>
      </c>
      <c r="D18" s="455">
        <v>523</v>
      </c>
      <c r="E18" s="444">
        <v>1412.3</v>
      </c>
      <c r="F18" s="445">
        <v>1397.1</v>
      </c>
      <c r="G18" s="444">
        <v>5.4</v>
      </c>
      <c r="H18" s="445">
        <v>5.1</v>
      </c>
      <c r="I18" s="444">
        <v>5</v>
      </c>
      <c r="J18" s="445">
        <v>5</v>
      </c>
      <c r="K18" s="448">
        <f t="shared" si="0"/>
        <v>10.325047801147228</v>
      </c>
      <c r="L18" s="456">
        <v>7.291666666666667</v>
      </c>
      <c r="M18" s="459">
        <v>1415.2</v>
      </c>
      <c r="N18" s="457">
        <v>1410.3</v>
      </c>
      <c r="O18" s="462">
        <v>5.4</v>
      </c>
      <c r="P18" s="463">
        <v>5</v>
      </c>
    </row>
    <row r="19" spans="1:16" s="535" customFormat="1" ht="15">
      <c r="A19" s="564" t="s">
        <v>57</v>
      </c>
      <c r="B19" s="454">
        <v>1258</v>
      </c>
      <c r="C19" s="455">
        <v>1164</v>
      </c>
      <c r="D19" s="455">
        <v>1164</v>
      </c>
      <c r="E19" s="444">
        <v>3474</v>
      </c>
      <c r="F19" s="445">
        <v>3473</v>
      </c>
      <c r="G19" s="444">
        <v>9</v>
      </c>
      <c r="H19" s="445">
        <v>8.7</v>
      </c>
      <c r="I19" s="444">
        <v>6.8</v>
      </c>
      <c r="J19" s="445">
        <v>5.4</v>
      </c>
      <c r="K19" s="448">
        <f t="shared" si="0"/>
        <v>7.731958762886598</v>
      </c>
      <c r="L19" s="456">
        <v>7.3</v>
      </c>
      <c r="M19" s="459">
        <v>1070</v>
      </c>
      <c r="N19" s="457">
        <v>1070</v>
      </c>
      <c r="O19" s="462">
        <v>4</v>
      </c>
      <c r="P19" s="463">
        <v>4</v>
      </c>
    </row>
    <row r="20" spans="1:16" s="535" customFormat="1" ht="15.75" customHeight="1">
      <c r="A20" s="453" t="s">
        <v>11</v>
      </c>
      <c r="B20" s="454">
        <v>1250</v>
      </c>
      <c r="C20" s="455">
        <v>1224</v>
      </c>
      <c r="D20" s="455">
        <v>1224</v>
      </c>
      <c r="E20" s="444">
        <v>4244</v>
      </c>
      <c r="F20" s="445">
        <v>4185</v>
      </c>
      <c r="G20" s="444">
        <v>11.4</v>
      </c>
      <c r="H20" s="445">
        <v>11</v>
      </c>
      <c r="I20" s="444">
        <v>9.7</v>
      </c>
      <c r="J20" s="445">
        <v>8.9</v>
      </c>
      <c r="K20" s="448">
        <f t="shared" si="0"/>
        <v>9.313725490196079</v>
      </c>
      <c r="L20" s="456">
        <v>9</v>
      </c>
      <c r="M20" s="459">
        <v>296</v>
      </c>
      <c r="N20" s="457">
        <v>294</v>
      </c>
      <c r="O20" s="462">
        <v>1</v>
      </c>
      <c r="P20" s="463">
        <v>1</v>
      </c>
    </row>
    <row r="21" spans="1:16" s="542" customFormat="1" ht="16.5" customHeight="1">
      <c r="A21" s="453" t="s">
        <v>12</v>
      </c>
      <c r="B21" s="454">
        <v>623</v>
      </c>
      <c r="C21" s="455">
        <v>589</v>
      </c>
      <c r="D21" s="455">
        <v>589</v>
      </c>
      <c r="E21" s="444">
        <v>1468.3</v>
      </c>
      <c r="F21" s="445">
        <v>1547.3</v>
      </c>
      <c r="G21" s="444">
        <v>2.6</v>
      </c>
      <c r="H21" s="445">
        <v>2.9</v>
      </c>
      <c r="I21" s="444">
        <v>2.2</v>
      </c>
      <c r="J21" s="445">
        <v>2.5</v>
      </c>
      <c r="K21" s="448">
        <f t="shared" si="0"/>
        <v>4.414261460101868</v>
      </c>
      <c r="L21" s="456">
        <v>4.7</v>
      </c>
      <c r="M21" s="459">
        <v>456</v>
      </c>
      <c r="N21" s="451">
        <v>526.4</v>
      </c>
      <c r="O21" s="462">
        <v>1.5</v>
      </c>
      <c r="P21" s="463">
        <v>1.5</v>
      </c>
    </row>
    <row r="22" spans="1:16" ht="15">
      <c r="A22" s="453" t="s">
        <v>22</v>
      </c>
      <c r="B22" s="454">
        <v>1011</v>
      </c>
      <c r="C22" s="455">
        <v>1021</v>
      </c>
      <c r="D22" s="455">
        <v>1021</v>
      </c>
      <c r="E22" s="444">
        <v>3154</v>
      </c>
      <c r="F22" s="445">
        <v>3443</v>
      </c>
      <c r="G22" s="444">
        <v>10.6</v>
      </c>
      <c r="H22" s="445">
        <v>9.5</v>
      </c>
      <c r="I22" s="444">
        <v>10</v>
      </c>
      <c r="J22" s="445">
        <v>9.1</v>
      </c>
      <c r="K22" s="448">
        <f t="shared" si="0"/>
        <v>10.381978452497552</v>
      </c>
      <c r="L22" s="456">
        <v>9.2</v>
      </c>
      <c r="M22" s="459">
        <v>2496</v>
      </c>
      <c r="N22" s="457">
        <v>2759</v>
      </c>
      <c r="O22" s="462">
        <v>6.1</v>
      </c>
      <c r="P22" s="463">
        <v>6.9</v>
      </c>
    </row>
    <row r="23" spans="1:16" ht="15" customHeight="1">
      <c r="A23" s="453" t="s">
        <v>58</v>
      </c>
      <c r="B23" s="454">
        <v>1761</v>
      </c>
      <c r="C23" s="455">
        <v>1572</v>
      </c>
      <c r="D23" s="455">
        <v>1572</v>
      </c>
      <c r="E23" s="444">
        <v>11258</v>
      </c>
      <c r="F23" s="464">
        <v>10833</v>
      </c>
      <c r="G23" s="465">
        <v>39.7</v>
      </c>
      <c r="H23" s="445">
        <v>29.3</v>
      </c>
      <c r="I23" s="444">
        <v>40.2</v>
      </c>
      <c r="J23" s="445">
        <v>28.9</v>
      </c>
      <c r="K23" s="448">
        <f t="shared" si="0"/>
        <v>25.25445292620865</v>
      </c>
      <c r="L23" s="456">
        <v>17.365623154164204</v>
      </c>
      <c r="M23" s="459">
        <v>1051.3</v>
      </c>
      <c r="N23" s="457">
        <v>1081.8</v>
      </c>
      <c r="O23" s="462">
        <v>1.7</v>
      </c>
      <c r="P23" s="463">
        <v>2.4</v>
      </c>
    </row>
    <row r="24" spans="1:16" s="535" customFormat="1" ht="15">
      <c r="A24" s="453" t="s">
        <v>135</v>
      </c>
      <c r="B24" s="454">
        <v>466</v>
      </c>
      <c r="C24" s="455">
        <v>400</v>
      </c>
      <c r="D24" s="455">
        <v>400</v>
      </c>
      <c r="E24" s="444">
        <v>1485</v>
      </c>
      <c r="F24" s="445">
        <v>1463.2</v>
      </c>
      <c r="G24" s="444">
        <v>3.9</v>
      </c>
      <c r="H24" s="445">
        <v>3.7</v>
      </c>
      <c r="I24" s="444">
        <v>2.2</v>
      </c>
      <c r="J24" s="445">
        <v>2.2</v>
      </c>
      <c r="K24" s="448">
        <f t="shared" si="0"/>
        <v>9.75</v>
      </c>
      <c r="L24" s="456">
        <v>9.181141439205957</v>
      </c>
      <c r="M24" s="459">
        <v>725.5</v>
      </c>
      <c r="N24" s="457">
        <v>707.6</v>
      </c>
      <c r="O24" s="462">
        <v>1.9</v>
      </c>
      <c r="P24" s="463">
        <v>1.7</v>
      </c>
    </row>
    <row r="25" spans="1:16" ht="15">
      <c r="A25" s="453" t="s">
        <v>14</v>
      </c>
      <c r="B25" s="454">
        <v>1490</v>
      </c>
      <c r="C25" s="455">
        <v>1548</v>
      </c>
      <c r="D25" s="455">
        <v>1548</v>
      </c>
      <c r="E25" s="445">
        <v>7146.5</v>
      </c>
      <c r="F25" s="445">
        <v>6757.4</v>
      </c>
      <c r="G25" s="444">
        <v>22</v>
      </c>
      <c r="H25" s="445">
        <v>20.8</v>
      </c>
      <c r="I25" s="444">
        <v>20.2</v>
      </c>
      <c r="J25" s="445">
        <v>19.1</v>
      </c>
      <c r="K25" s="448">
        <f t="shared" si="0"/>
        <v>14.21188630490956</v>
      </c>
      <c r="L25" s="456">
        <v>14.1</v>
      </c>
      <c r="M25" s="450"/>
      <c r="N25" s="457"/>
      <c r="O25" s="466"/>
      <c r="P25" s="467"/>
    </row>
    <row r="26" spans="1:16" ht="15">
      <c r="A26" s="453" t="s">
        <v>59</v>
      </c>
      <c r="B26" s="454">
        <v>721</v>
      </c>
      <c r="C26" s="455">
        <v>753</v>
      </c>
      <c r="D26" s="455">
        <v>753</v>
      </c>
      <c r="E26" s="444">
        <v>1480.9</v>
      </c>
      <c r="F26" s="445">
        <v>1473.5</v>
      </c>
      <c r="G26" s="444">
        <v>6.6</v>
      </c>
      <c r="H26" s="445">
        <v>6.1</v>
      </c>
      <c r="I26" s="444">
        <v>5.9</v>
      </c>
      <c r="J26" s="445">
        <v>5.5</v>
      </c>
      <c r="K26" s="448">
        <f t="shared" si="0"/>
        <v>8.764940239043824</v>
      </c>
      <c r="L26" s="456">
        <v>8.6</v>
      </c>
      <c r="M26" s="450">
        <v>3773</v>
      </c>
      <c r="N26" s="457">
        <v>3839</v>
      </c>
      <c r="O26" s="458">
        <v>11</v>
      </c>
      <c r="P26" s="457">
        <v>10</v>
      </c>
    </row>
    <row r="27" spans="1:16" ht="15">
      <c r="A27" s="453" t="s">
        <v>15</v>
      </c>
      <c r="B27" s="454">
        <v>4619</v>
      </c>
      <c r="C27" s="455">
        <v>4682</v>
      </c>
      <c r="D27" s="455">
        <v>4682</v>
      </c>
      <c r="E27" s="444">
        <v>26286</v>
      </c>
      <c r="F27" s="445">
        <v>23376</v>
      </c>
      <c r="G27" s="444">
        <v>87</v>
      </c>
      <c r="H27" s="445">
        <v>85</v>
      </c>
      <c r="I27" s="444">
        <v>72</v>
      </c>
      <c r="J27" s="445">
        <v>62</v>
      </c>
      <c r="K27" s="448">
        <f t="shared" si="0"/>
        <v>18.58180264844084</v>
      </c>
      <c r="L27" s="456">
        <v>18.40225156960381</v>
      </c>
      <c r="M27" s="450">
        <v>1511</v>
      </c>
      <c r="N27" s="457">
        <v>1792</v>
      </c>
      <c r="O27" s="458">
        <v>5</v>
      </c>
      <c r="P27" s="457">
        <v>6</v>
      </c>
    </row>
    <row r="28" spans="1:16" ht="0.75" customHeight="1" thickBot="1">
      <c r="A28" s="552" t="s">
        <v>123</v>
      </c>
      <c r="B28" s="468">
        <v>100</v>
      </c>
      <c r="C28" s="469">
        <v>100</v>
      </c>
      <c r="D28" s="469">
        <v>100</v>
      </c>
      <c r="E28" s="470">
        <v>68</v>
      </c>
      <c r="F28" s="471">
        <v>0</v>
      </c>
      <c r="G28" s="470">
        <v>0.7</v>
      </c>
      <c r="H28" s="471">
        <v>0.7</v>
      </c>
      <c r="I28" s="470">
        <v>2.4</v>
      </c>
      <c r="J28" s="472">
        <v>2.4</v>
      </c>
      <c r="K28" s="473">
        <f>G28/D28*1000</f>
        <v>6.999999999999999</v>
      </c>
      <c r="L28" s="474">
        <v>7</v>
      </c>
      <c r="M28" s="475"/>
      <c r="N28" s="476"/>
      <c r="O28" s="477"/>
      <c r="P28" s="478"/>
    </row>
    <row r="29" spans="1:16" ht="14.25">
      <c r="A29" s="479" t="s">
        <v>124</v>
      </c>
      <c r="B29" s="480">
        <f aca="true" t="shared" si="1" ref="B29:J29">SUM(B7:B27)</f>
        <v>23312</v>
      </c>
      <c r="C29" s="480">
        <f t="shared" si="1"/>
        <v>23344</v>
      </c>
      <c r="D29" s="480">
        <f t="shared" si="1"/>
        <v>23344</v>
      </c>
      <c r="E29" s="481">
        <f t="shared" si="1"/>
        <v>99606.2</v>
      </c>
      <c r="F29" s="481">
        <f t="shared" si="1"/>
        <v>90154.3</v>
      </c>
      <c r="G29" s="481">
        <f t="shared" si="1"/>
        <v>332</v>
      </c>
      <c r="H29" s="481">
        <f t="shared" si="1"/>
        <v>290.9</v>
      </c>
      <c r="I29" s="481">
        <f t="shared" si="1"/>
        <v>304.19999999999993</v>
      </c>
      <c r="J29" s="481">
        <f t="shared" si="1"/>
        <v>247.6</v>
      </c>
      <c r="K29" s="482">
        <f>G29/D29*1000</f>
        <v>14.222069910897876</v>
      </c>
      <c r="L29" s="483">
        <v>12.455454150369404</v>
      </c>
      <c r="M29" s="481">
        <f>SUM(M7:M28)</f>
        <v>24644.9</v>
      </c>
      <c r="N29" s="484">
        <f>SUM(N7:N28)</f>
        <v>24766.199999999997</v>
      </c>
      <c r="O29" s="484">
        <f>SUM(O7:O28)</f>
        <v>82.30000000000001</v>
      </c>
      <c r="P29" s="484">
        <f>SUM(P7:P28)</f>
        <v>81.7</v>
      </c>
    </row>
    <row r="30" ht="12.75">
      <c r="A30" s="485"/>
    </row>
    <row r="33" ht="12.75">
      <c r="N33" s="3" t="s">
        <v>103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25" defaultRowHeight="12.75"/>
  <cols>
    <col min="1" max="1" width="26.25390625" style="3" customWidth="1"/>
    <col min="2" max="2" width="43.12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72" t="s">
        <v>140</v>
      </c>
      <c r="B1" s="672"/>
      <c r="C1" s="673"/>
      <c r="D1" s="673"/>
      <c r="E1" s="673"/>
    </row>
    <row r="2" spans="1:5" ht="28.5" customHeight="1">
      <c r="A2" s="674"/>
      <c r="B2" s="674"/>
      <c r="C2" s="673"/>
      <c r="D2" s="673"/>
      <c r="E2" s="673"/>
    </row>
    <row r="3" spans="1:5" ht="22.5" customHeight="1">
      <c r="A3" s="675" t="s">
        <v>0</v>
      </c>
      <c r="B3" s="675" t="s">
        <v>92</v>
      </c>
      <c r="C3" s="677" t="s">
        <v>51</v>
      </c>
      <c r="D3" s="678"/>
      <c r="E3" s="675" t="s">
        <v>68</v>
      </c>
    </row>
    <row r="4" spans="1:5" ht="28.5" customHeight="1">
      <c r="A4" s="676"/>
      <c r="B4" s="676"/>
      <c r="C4" s="389" t="s">
        <v>52</v>
      </c>
      <c r="D4" s="389" t="s">
        <v>53</v>
      </c>
      <c r="E4" s="676"/>
    </row>
    <row r="5" spans="1:5" ht="21.75" customHeight="1">
      <c r="A5" s="84" t="s">
        <v>2</v>
      </c>
      <c r="B5" s="226"/>
      <c r="C5" s="227"/>
      <c r="D5" s="227"/>
      <c r="E5" s="226"/>
    </row>
    <row r="6" spans="1:5" s="534" customFormat="1" ht="21" customHeight="1">
      <c r="A6" s="84" t="s">
        <v>18</v>
      </c>
      <c r="B6" s="226"/>
      <c r="C6" s="227"/>
      <c r="D6" s="227"/>
      <c r="E6" s="226"/>
    </row>
    <row r="7" spans="1:5" s="534" customFormat="1" ht="22.5" customHeight="1">
      <c r="A7" s="84" t="s">
        <v>19</v>
      </c>
      <c r="B7" s="226"/>
      <c r="C7" s="227"/>
      <c r="D7" s="227"/>
      <c r="E7" s="226"/>
    </row>
    <row r="8" spans="1:5" s="534" customFormat="1" ht="21" customHeight="1">
      <c r="A8" s="84" t="s">
        <v>3</v>
      </c>
      <c r="B8" s="226" t="s">
        <v>142</v>
      </c>
      <c r="C8" s="227"/>
      <c r="D8" s="227"/>
      <c r="E8" s="226"/>
    </row>
    <row r="9" spans="1:5" ht="24" customHeight="1">
      <c r="A9" s="84" t="s">
        <v>4</v>
      </c>
      <c r="B9" s="226" t="s">
        <v>145</v>
      </c>
      <c r="C9" s="227"/>
      <c r="D9" s="227"/>
      <c r="E9" s="226">
        <v>15</v>
      </c>
    </row>
    <row r="10" spans="1:5" s="534" customFormat="1" ht="24.75" customHeight="1">
      <c r="A10" s="84" t="s">
        <v>20</v>
      </c>
      <c r="B10" s="226"/>
      <c r="C10" s="227"/>
      <c r="D10" s="227"/>
      <c r="E10" s="226"/>
    </row>
    <row r="11" spans="1:5" s="534" customFormat="1" ht="22.5" customHeight="1">
      <c r="A11" s="84" t="s">
        <v>5</v>
      </c>
      <c r="B11" s="226" t="s">
        <v>144</v>
      </c>
      <c r="C11" s="227"/>
      <c r="D11" s="227"/>
      <c r="E11" s="226">
        <v>4</v>
      </c>
    </row>
    <row r="12" spans="1:5" ht="21.75" customHeight="1">
      <c r="A12" s="84" t="s">
        <v>6</v>
      </c>
      <c r="B12" s="226"/>
      <c r="C12" s="227"/>
      <c r="D12" s="227"/>
      <c r="E12" s="226"/>
    </row>
    <row r="13" spans="1:5" s="534" customFormat="1" ht="22.5" customHeight="1">
      <c r="A13" s="84" t="s">
        <v>7</v>
      </c>
      <c r="B13" s="226" t="s">
        <v>147</v>
      </c>
      <c r="C13" s="227"/>
      <c r="D13" s="227"/>
      <c r="E13" s="226"/>
    </row>
    <row r="14" spans="1:5" ht="22.5" customHeight="1">
      <c r="A14" s="84" t="s">
        <v>8</v>
      </c>
      <c r="B14" s="226"/>
      <c r="C14" s="227"/>
      <c r="D14" s="227"/>
      <c r="E14" s="226"/>
    </row>
    <row r="15" spans="1:5" s="534" customFormat="1" ht="21" customHeight="1">
      <c r="A15" s="84" t="s">
        <v>9</v>
      </c>
      <c r="B15" s="226" t="s">
        <v>143</v>
      </c>
      <c r="C15" s="227"/>
      <c r="D15" s="227"/>
      <c r="E15" s="226"/>
    </row>
    <row r="16" spans="1:5" s="534" customFormat="1" ht="22.5" customHeight="1">
      <c r="A16" s="84" t="s">
        <v>10</v>
      </c>
      <c r="B16" s="226"/>
      <c r="C16" s="227"/>
      <c r="D16" s="227"/>
      <c r="E16" s="226"/>
    </row>
    <row r="17" spans="1:5" s="534" customFormat="1" ht="21" customHeight="1">
      <c r="A17" s="84" t="s">
        <v>21</v>
      </c>
      <c r="B17" s="226" t="s">
        <v>149</v>
      </c>
      <c r="C17" s="227"/>
      <c r="D17" s="227"/>
      <c r="E17" s="226">
        <v>10</v>
      </c>
    </row>
    <row r="18" spans="1:5" s="534" customFormat="1" ht="21.75" customHeight="1">
      <c r="A18" s="84" t="s">
        <v>11</v>
      </c>
      <c r="B18" s="226" t="s">
        <v>141</v>
      </c>
      <c r="C18" s="227"/>
      <c r="D18" s="227"/>
      <c r="E18" s="226"/>
    </row>
    <row r="19" spans="1:5" s="534" customFormat="1" ht="22.5" customHeight="1">
      <c r="A19" s="84" t="s">
        <v>12</v>
      </c>
      <c r="B19" s="226" t="s">
        <v>143</v>
      </c>
      <c r="C19" s="227"/>
      <c r="D19" s="227"/>
      <c r="E19" s="226"/>
    </row>
    <row r="20" spans="1:5" ht="21.75" customHeight="1">
      <c r="A20" s="84" t="s">
        <v>22</v>
      </c>
      <c r="B20" s="226"/>
      <c r="C20" s="227"/>
      <c r="D20" s="227"/>
      <c r="E20" s="226"/>
    </row>
    <row r="21" spans="1:5" ht="21" customHeight="1">
      <c r="A21" s="84" t="s">
        <v>23</v>
      </c>
      <c r="B21" s="226" t="s">
        <v>146</v>
      </c>
      <c r="C21" s="227"/>
      <c r="D21" s="227"/>
      <c r="E21" s="226"/>
    </row>
    <row r="22" spans="1:5" s="534" customFormat="1" ht="22.5" customHeight="1">
      <c r="A22" s="84" t="s">
        <v>13</v>
      </c>
      <c r="B22" s="226"/>
      <c r="C22" s="227"/>
      <c r="D22" s="227"/>
      <c r="E22" s="226"/>
    </row>
    <row r="23" spans="1:5" s="534" customFormat="1" ht="21" customHeight="1">
      <c r="A23" s="84" t="s">
        <v>14</v>
      </c>
      <c r="B23" s="226"/>
      <c r="C23" s="227"/>
      <c r="D23" s="227"/>
      <c r="E23" s="226"/>
    </row>
    <row r="24" spans="1:5" ht="21.75" customHeight="1">
      <c r="A24" s="84" t="s">
        <v>24</v>
      </c>
      <c r="B24" s="226" t="s">
        <v>148</v>
      </c>
      <c r="C24" s="227"/>
      <c r="D24" s="227"/>
      <c r="E24" s="226">
        <v>17</v>
      </c>
    </row>
    <row r="25" spans="1:5" ht="24" customHeight="1">
      <c r="A25" s="84" t="s">
        <v>15</v>
      </c>
      <c r="B25" s="226"/>
      <c r="C25" s="227"/>
      <c r="D25" s="227"/>
      <c r="E25" s="226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2019-11-07T04:09:14Z</cp:lastPrinted>
  <dcterms:created xsi:type="dcterms:W3CDTF">2019-06-10T04:09:44Z</dcterms:created>
  <dcterms:modified xsi:type="dcterms:W3CDTF">2019-11-07T06:11:46Z</dcterms:modified>
  <cp:category/>
  <cp:version/>
  <cp:contentType/>
  <cp:contentStatus/>
</cp:coreProperties>
</file>